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1.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ient\C$\Users\emily6zt\Downloads\"/>
    </mc:Choice>
  </mc:AlternateContent>
  <bookViews>
    <workbookView xWindow="0" yWindow="0" windowWidth="14385" windowHeight="4965" tabRatio="813" activeTab="2"/>
  </bookViews>
  <sheets>
    <sheet name="Instructions" sheetId="3" r:id="rId1"/>
    <sheet name="8C082AAEFD744102878EAD44A2A1719" sheetId="7" state="hidden" r:id="rId2"/>
    <sheet name="Non_C&amp;G View " sheetId="8" r:id="rId3"/>
    <sheet name="Contracts and Grants View" sheetId="9" r:id="rId4"/>
    <sheet name="CDE47B6F817249CF8451768C74E5796" sheetId="4" state="hidden" r:id="rId5"/>
  </sheets>
  <externalReferences>
    <externalReference r:id="rId6"/>
    <externalReference r:id="rId7"/>
  </externalReferences>
  <definedNames>
    <definedName name="Chart1">[1]lists!$F$2</definedName>
    <definedName name="Chart2">[1]lists!$G$2</definedName>
    <definedName name="Entity">[1]lists!$I$2:$I$53</definedName>
    <definedName name="Fund">[1]lists!$D$2:$D$8</definedName>
    <definedName name="Period">[1]lists!$E$2:$E$18</definedName>
    <definedName name="REPRESENTED">'[2]LU Table'!$A$5:$C$21</definedName>
    <definedName name="Scenario">[1]lists!$B$2:$B$4</definedName>
    <definedName name="TimeSeries">[1]lists!$H$2:$H$3</definedName>
    <definedName name="Version">[1]lists!$C$2:$C$4</definedName>
    <definedName name="Year">[1]lists!$A$2:$A$8</definedName>
  </definedNames>
  <calcPr calcId="162913"/>
</workbook>
</file>

<file path=xl/calcChain.xml><?xml version="1.0" encoding="utf-8"?>
<calcChain xmlns="http://schemas.openxmlformats.org/spreadsheetml/2006/main">
  <c r="E2" i="9" l="1"/>
  <c r="E3" i="9"/>
  <c r="I13" i="9"/>
  <c r="N13" i="9"/>
  <c r="O13" i="9"/>
  <c r="P13" i="9"/>
  <c r="J16" i="9"/>
  <c r="K16" i="9" s="1"/>
  <c r="L16" i="9"/>
  <c r="M16" i="9" s="1"/>
  <c r="Q16" i="9"/>
  <c r="J17" i="9"/>
  <c r="K17" i="9"/>
  <c r="L17" i="9"/>
  <c r="M17" i="9"/>
  <c r="Q17" i="9"/>
  <c r="J18" i="9"/>
  <c r="K18" i="9" s="1"/>
  <c r="L18" i="9"/>
  <c r="M18" i="9" s="1"/>
  <c r="Q18" i="9"/>
  <c r="J19" i="9"/>
  <c r="K19" i="9"/>
  <c r="L19" i="9"/>
  <c r="M19" i="9"/>
  <c r="Q19" i="9"/>
  <c r="J20" i="9"/>
  <c r="K20" i="9" s="1"/>
  <c r="L20" i="9"/>
  <c r="M20" i="9" s="1"/>
  <c r="Q20" i="9"/>
  <c r="J21" i="9"/>
  <c r="K21" i="9"/>
  <c r="L21" i="9"/>
  <c r="M21" i="9"/>
  <c r="Q21" i="9"/>
  <c r="J22" i="9"/>
  <c r="K22" i="9" s="1"/>
  <c r="L22" i="9"/>
  <c r="M22" i="9" s="1"/>
  <c r="Q22" i="9"/>
  <c r="J23" i="9"/>
  <c r="K23" i="9"/>
  <c r="L23" i="9"/>
  <c r="M23" i="9"/>
  <c r="Q23" i="9"/>
  <c r="J24" i="9"/>
  <c r="K24" i="9" s="1"/>
  <c r="L24" i="9"/>
  <c r="M24" i="9" s="1"/>
  <c r="Q24" i="9"/>
  <c r="J25" i="9"/>
  <c r="K25" i="9"/>
  <c r="L25" i="9"/>
  <c r="M25" i="9"/>
  <c r="Q25" i="9"/>
  <c r="J26" i="9"/>
  <c r="K26" i="9" s="1"/>
  <c r="L26" i="9"/>
  <c r="M26" i="9" s="1"/>
  <c r="Q26" i="9"/>
  <c r="J27" i="9"/>
  <c r="K27" i="9"/>
  <c r="L27" i="9"/>
  <c r="M27" i="9"/>
  <c r="Q27" i="9"/>
  <c r="J28" i="9"/>
  <c r="K28" i="9" s="1"/>
  <c r="L28" i="9"/>
  <c r="M28" i="9" s="1"/>
  <c r="Q28" i="9"/>
  <c r="J29" i="9"/>
  <c r="K29" i="9"/>
  <c r="L29" i="9"/>
  <c r="M29" i="9"/>
  <c r="Q29" i="9"/>
  <c r="J30" i="9"/>
  <c r="K30" i="9" s="1"/>
  <c r="L30" i="9"/>
  <c r="M30" i="9" s="1"/>
  <c r="Q30" i="9"/>
  <c r="J31" i="9"/>
  <c r="K31" i="9"/>
  <c r="L31" i="9"/>
  <c r="M31" i="9"/>
  <c r="Q31" i="9"/>
  <c r="J32" i="9"/>
  <c r="K32" i="9" s="1"/>
  <c r="L32" i="9"/>
  <c r="M32" i="9" s="1"/>
  <c r="Q32" i="9"/>
  <c r="J33" i="9"/>
  <c r="K33" i="9"/>
  <c r="L33" i="9"/>
  <c r="M33" i="9"/>
  <c r="Q33" i="9"/>
  <c r="J34" i="9"/>
  <c r="K34" i="9" s="1"/>
  <c r="L34" i="9"/>
  <c r="M34" i="9" s="1"/>
  <c r="Q34" i="9"/>
  <c r="J35" i="9"/>
  <c r="K35" i="9"/>
  <c r="L35" i="9"/>
  <c r="M35" i="9"/>
  <c r="Q35" i="9"/>
  <c r="J36" i="9"/>
  <c r="K36" i="9" s="1"/>
  <c r="L36" i="9"/>
  <c r="M36" i="9" s="1"/>
  <c r="Q36" i="9"/>
  <c r="J37" i="9"/>
  <c r="K37" i="9"/>
  <c r="L37" i="9"/>
  <c r="M37" i="9"/>
  <c r="Q37" i="9"/>
  <c r="J38" i="9"/>
  <c r="K38" i="9" s="1"/>
  <c r="L38" i="9"/>
  <c r="M38" i="9" s="1"/>
  <c r="Q38" i="9"/>
  <c r="J39" i="9"/>
  <c r="K39" i="9"/>
  <c r="L39" i="9"/>
  <c r="M39" i="9"/>
  <c r="Q39" i="9"/>
  <c r="J40" i="9"/>
  <c r="K40" i="9" s="1"/>
  <c r="L40" i="9"/>
  <c r="M40" i="9" s="1"/>
  <c r="Q40" i="9"/>
  <c r="J41" i="9"/>
  <c r="K41" i="9"/>
  <c r="L41" i="9"/>
  <c r="M41" i="9"/>
  <c r="Q41" i="9"/>
  <c r="J42" i="9"/>
  <c r="K42" i="9" s="1"/>
  <c r="L42" i="9"/>
  <c r="M42" i="9" s="1"/>
  <c r="Q42" i="9"/>
  <c r="J43" i="9"/>
  <c r="K43" i="9"/>
  <c r="L43" i="9"/>
  <c r="M43" i="9"/>
  <c r="Q43" i="9"/>
  <c r="J44" i="9"/>
  <c r="K44" i="9" s="1"/>
  <c r="L44" i="9"/>
  <c r="M44" i="9" s="1"/>
  <c r="Q44" i="9"/>
  <c r="J45" i="9"/>
  <c r="K45" i="9"/>
  <c r="L45" i="9"/>
  <c r="M45" i="9"/>
  <c r="Q45" i="9"/>
  <c r="J46" i="9"/>
  <c r="K46" i="9" s="1"/>
  <c r="L46" i="9"/>
  <c r="M46" i="9" s="1"/>
  <c r="Q46" i="9"/>
  <c r="H50" i="9"/>
  <c r="I50" i="9"/>
  <c r="H51" i="9"/>
  <c r="I51" i="9"/>
  <c r="E2" i="8"/>
  <c r="E3" i="8"/>
  <c r="I13" i="8"/>
  <c r="N13" i="8"/>
  <c r="O13" i="8"/>
  <c r="P13" i="8"/>
  <c r="J16" i="8"/>
  <c r="K16" i="8" s="1"/>
  <c r="L16" i="8"/>
  <c r="M16" i="8" s="1"/>
  <c r="Q16" i="8"/>
  <c r="J17" i="8"/>
  <c r="K17" i="8"/>
  <c r="L17" i="8"/>
  <c r="M17" i="8"/>
  <c r="Q17" i="8"/>
  <c r="J18" i="8"/>
  <c r="K18" i="8" s="1"/>
  <c r="L18" i="8"/>
  <c r="M18" i="8" s="1"/>
  <c r="Q18" i="8"/>
  <c r="J19" i="8"/>
  <c r="K19" i="8"/>
  <c r="L19" i="8"/>
  <c r="M19" i="8"/>
  <c r="Q19" i="8"/>
  <c r="J20" i="8"/>
  <c r="K20" i="8" s="1"/>
  <c r="L20" i="8"/>
  <c r="M20" i="8" s="1"/>
  <c r="Q20" i="8"/>
  <c r="J21" i="8"/>
  <c r="K21" i="8"/>
  <c r="L21" i="8"/>
  <c r="M21" i="8"/>
  <c r="Q21" i="8"/>
  <c r="J22" i="8"/>
  <c r="K22" i="8" s="1"/>
  <c r="L22" i="8"/>
  <c r="M22" i="8" s="1"/>
  <c r="Q22" i="8"/>
  <c r="J23" i="8"/>
  <c r="K23" i="8"/>
  <c r="L23" i="8"/>
  <c r="M23" i="8"/>
  <c r="Q23" i="8"/>
  <c r="J24" i="8"/>
  <c r="K24" i="8" s="1"/>
  <c r="L24" i="8"/>
  <c r="M24" i="8" s="1"/>
  <c r="Q24" i="8"/>
  <c r="J25" i="8"/>
  <c r="K25" i="8"/>
  <c r="L25" i="8"/>
  <c r="M25" i="8"/>
  <c r="Q25" i="8"/>
  <c r="J26" i="8"/>
  <c r="K26" i="8" s="1"/>
  <c r="L26" i="8"/>
  <c r="M26" i="8" s="1"/>
  <c r="Q26" i="8"/>
  <c r="J27" i="8"/>
  <c r="K27" i="8"/>
  <c r="L27" i="8"/>
  <c r="M27" i="8"/>
  <c r="Q27" i="8"/>
  <c r="J28" i="8"/>
  <c r="K28" i="8" s="1"/>
  <c r="L28" i="8"/>
  <c r="M28" i="8" s="1"/>
  <c r="Q28" i="8"/>
  <c r="J29" i="8"/>
  <c r="K29" i="8"/>
  <c r="L29" i="8"/>
  <c r="M29" i="8"/>
  <c r="Q29" i="8"/>
  <c r="J30" i="8"/>
  <c r="K30" i="8" s="1"/>
  <c r="L30" i="8"/>
  <c r="M30" i="8" s="1"/>
  <c r="Q30" i="8"/>
  <c r="J31" i="8"/>
  <c r="K31" i="8"/>
  <c r="L31" i="8"/>
  <c r="M31" i="8"/>
  <c r="Q31" i="8"/>
  <c r="J32" i="8"/>
  <c r="K32" i="8" s="1"/>
  <c r="L32" i="8"/>
  <c r="M32" i="8" s="1"/>
  <c r="Q32" i="8"/>
  <c r="J33" i="8"/>
  <c r="K33" i="8"/>
  <c r="L33" i="8"/>
  <c r="M33" i="8"/>
  <c r="Q33" i="8"/>
  <c r="J34" i="8"/>
  <c r="K34" i="8" s="1"/>
  <c r="L34" i="8"/>
  <c r="M34" i="8" s="1"/>
  <c r="Q34" i="8"/>
  <c r="J35" i="8"/>
  <c r="K35" i="8"/>
  <c r="L35" i="8"/>
  <c r="M35" i="8"/>
  <c r="Q35" i="8"/>
  <c r="J36" i="8"/>
  <c r="K36" i="8" s="1"/>
  <c r="L36" i="8"/>
  <c r="M36" i="8" s="1"/>
  <c r="Q36" i="8"/>
  <c r="J37" i="8"/>
  <c r="K37" i="8"/>
  <c r="L37" i="8"/>
  <c r="M37" i="8"/>
  <c r="Q37" i="8"/>
  <c r="J38" i="8"/>
  <c r="K38" i="8" s="1"/>
  <c r="L38" i="8"/>
  <c r="M38" i="8" s="1"/>
  <c r="Q38" i="8"/>
  <c r="J39" i="8"/>
  <c r="K39" i="8"/>
  <c r="L39" i="8"/>
  <c r="M39" i="8"/>
  <c r="Q39" i="8"/>
  <c r="J40" i="8"/>
  <c r="K40" i="8" s="1"/>
  <c r="L40" i="8"/>
  <c r="M40" i="8" s="1"/>
  <c r="Q40" i="8"/>
  <c r="J41" i="8"/>
  <c r="K41" i="8"/>
  <c r="L41" i="8"/>
  <c r="M41" i="8"/>
  <c r="Q41" i="8"/>
  <c r="J42" i="8"/>
  <c r="K42" i="8" s="1"/>
  <c r="L42" i="8"/>
  <c r="M42" i="8" s="1"/>
  <c r="Q42" i="8"/>
  <c r="J43" i="8"/>
  <c r="K43" i="8"/>
  <c r="L43" i="8"/>
  <c r="M43" i="8"/>
  <c r="Q43" i="8"/>
  <c r="J44" i="8"/>
  <c r="K44" i="8" s="1"/>
  <c r="L44" i="8"/>
  <c r="M44" i="8" s="1"/>
  <c r="Q44" i="8"/>
  <c r="J45" i="8"/>
  <c r="K45" i="8"/>
  <c r="L45" i="8"/>
  <c r="M45" i="8"/>
  <c r="Q45" i="8"/>
  <c r="J46" i="8"/>
  <c r="K46" i="8" s="1"/>
  <c r="L46" i="8"/>
  <c r="M46" i="8" s="1"/>
  <c r="Q46" i="8"/>
  <c r="A4" i="3" l="1"/>
</calcChain>
</file>

<file path=xl/sharedStrings.xml><?xml version="1.0" encoding="utf-8"?>
<sst xmlns="http://schemas.openxmlformats.org/spreadsheetml/2006/main" count="278" uniqueCount="76">
  <si>
    <t>Contracts and Grants</t>
  </si>
  <si>
    <t>Program_Code</t>
  </si>
  <si>
    <t>Chart1</t>
  </si>
  <si>
    <t>Chart2</t>
  </si>
  <si>
    <t>Periodic (000s)</t>
  </si>
  <si>
    <t>Final</t>
  </si>
  <si>
    <t>Working</t>
  </si>
  <si>
    <t>YearTotal</t>
  </si>
  <si>
    <t>in $000s</t>
  </si>
  <si>
    <t>Actual</t>
  </si>
  <si>
    <t>Operating Budget</t>
  </si>
  <si>
    <t>Forecast</t>
  </si>
  <si>
    <t>2015-16</t>
  </si>
  <si>
    <t>2016-17</t>
  </si>
  <si>
    <t>Variance %</t>
  </si>
  <si>
    <t>2017-18</t>
  </si>
  <si>
    <t xml:space="preserve">                    Net Tuition and Fees</t>
  </si>
  <si>
    <t xml:space="preserve">                    Contracts &amp; Grants</t>
  </si>
  <si>
    <t xml:space="preserve">                    Private Gifts for Current Use</t>
  </si>
  <si>
    <t xml:space="preserve">                    Investment Income</t>
  </si>
  <si>
    <t xml:space="preserve">                    Sales and Services</t>
  </si>
  <si>
    <t xml:space="preserve">               Total Revenue</t>
  </si>
  <si>
    <t xml:space="preserve">                    Campus Support</t>
  </si>
  <si>
    <t xml:space="preserve">                    External Transfers</t>
  </si>
  <si>
    <t xml:space="preserve">                    To/From Other Divisions</t>
  </si>
  <si>
    <t xml:space="preserve">                    Internal DIVISION Transfers</t>
  </si>
  <si>
    <t xml:space="preserve">                    Internal DEPARTMENT Transfers</t>
  </si>
  <si>
    <t xml:space="preserve">               Operating Transfers</t>
  </si>
  <si>
    <t xml:space="preserve">          Total Revenue &amp; Transfers</t>
  </si>
  <si>
    <t xml:space="preserve">                         Academic Salaries &amp; Wages</t>
  </si>
  <si>
    <t xml:space="preserve">                         Staff Salaries &amp; Wages</t>
  </si>
  <si>
    <t xml:space="preserve">                    Salaries &amp; Wages</t>
  </si>
  <si>
    <t xml:space="preserve">                    Employee Benefits</t>
  </si>
  <si>
    <t xml:space="preserve">               Total Compensation</t>
  </si>
  <si>
    <t xml:space="preserve">                    Supplies, Materials and Equipment</t>
  </si>
  <si>
    <t xml:space="preserve">                    Scholarships and Fellowships</t>
  </si>
  <si>
    <t xml:space="preserve">                    Other Operating Expenses</t>
  </si>
  <si>
    <t xml:space="preserve">                    Adjustment:  Total Non Compensation - Plan</t>
  </si>
  <si>
    <t xml:space="preserve">               Total Non Compensation</t>
  </si>
  <si>
    <t xml:space="preserve">          Total Expenses</t>
  </si>
  <si>
    <t xml:space="preserve">     Net Operating Surplus/(Deficit)</t>
  </si>
  <si>
    <t xml:space="preserve">     Changes in Fund Balance - Pos/(Neg)</t>
  </si>
  <si>
    <t>Change in Net Assets - Pos/(Neg)</t>
  </si>
  <si>
    <t>Contracts &amp; Grants Review:</t>
  </si>
  <si>
    <t>Contracts and Grants Net to Zero?</t>
  </si>
  <si>
    <t>Current Funds Excluding C&amp;G</t>
  </si>
  <si>
    <t>Connect to CalRptg in SmartView</t>
  </si>
  <si>
    <t>Refresh the data</t>
  </si>
  <si>
    <t xml:space="preserve">                    State Support</t>
  </si>
  <si>
    <t xml:space="preserve">                    Nonoperating Revenue</t>
  </si>
  <si>
    <t>2018-19</t>
  </si>
  <si>
    <r>
      <t xml:space="preserve">In SmartView Options under Data Options, make sure "Repeated Members" is </t>
    </r>
    <r>
      <rPr>
        <b/>
        <sz val="11"/>
        <color theme="1"/>
        <rFont val="Calibri"/>
        <family val="2"/>
        <scheme val="minor"/>
      </rPr>
      <t>not</t>
    </r>
    <r>
      <rPr>
        <sz val="11"/>
        <color theme="1"/>
        <rFont val="Calibri"/>
        <family val="2"/>
        <scheme val="minor"/>
      </rPr>
      <t xml:space="preserve"> selected under Suppress Rows. </t>
    </r>
  </si>
  <si>
    <t>2019-20</t>
  </si>
  <si>
    <t>2020-21</t>
  </si>
  <si>
    <t>FY21 Forecast_FY21 Op Budget Change in Net Assets - Pos/(Neg)</t>
  </si>
  <si>
    <t>Check to make sure Internal Division and Internal Department Operating Transfers net to zero in your FY21 working Forecast (see cells H27 and H28)</t>
  </si>
  <si>
    <t>C1 - COVD19 - To Track costs of Coronavirus</t>
  </si>
  <si>
    <t>C2 - COV19 - to track COVID-19 impact</t>
  </si>
  <si>
    <t>COVID Chartstrings</t>
  </si>
  <si>
    <t>YTD (000s)</t>
  </si>
  <si>
    <t>February</t>
  </si>
  <si>
    <t>Variance $</t>
  </si>
  <si>
    <t>FY21 Forecast vs. FY21 Budget                                        B / (W)</t>
  </si>
  <si>
    <t>F21 Forecast vs. FY20 Actual                                    B / (W)</t>
  </si>
  <si>
    <t>Beginning Balance</t>
  </si>
  <si>
    <t>Ending Balance</t>
  </si>
  <si>
    <t>FY21 Forecast Submission Report</t>
  </si>
  <si>
    <t>Instructions for Updating the Reports</t>
  </si>
  <si>
    <t>Change the Entity to your Division (remember to include "1_")  in each report (located in cell A6 in each report)</t>
  </si>
  <si>
    <t>Check the "Contracts &amp; Grants Review" tab to ensure your FY21 Forecast and FY21 Operating Budget Contracts &amp; Grants net to zero (see cells H50 and I50)</t>
  </si>
  <si>
    <r>
      <rPr>
        <b/>
        <sz val="11"/>
        <color theme="1"/>
        <rFont val="Calibri"/>
        <family val="2"/>
        <scheme val="minor"/>
      </rPr>
      <t>Note:</t>
    </r>
    <r>
      <rPr>
        <sz val="11"/>
        <color theme="1"/>
        <rFont val="Calibri"/>
        <family val="2"/>
        <scheme val="minor"/>
      </rPr>
      <t xml:space="preserve"> The version ("Working") does not need to be updated before your submission; once the submissions are made "Working" can be updated for the new Forecast (e.g., "Final") Scenario. In order to change them you will need to click on the first plus sign on the left in each report and change the yellow highlighted cells.  </t>
    </r>
  </si>
  <si>
    <t>* COVID -19 chartstrings forecast amount includes July to February actual amount with COVID-19 CF1 &amp; CF2s and the CalPlan Forecast amount with COVD19 CF1 code.</t>
  </si>
  <si>
    <t xml:space="preserve">Comments </t>
  </si>
  <si>
    <t>Please identify the drivers for variances over 5% or $500K (either positive or negative) for Forecast to Budget or Forecast to Actual results.</t>
  </si>
  <si>
    <t>Fill out the comments column (Column R) with explanations for Forecast to Budget variances and Forecast to Prior Year Actual variances</t>
  </si>
  <si>
    <t>1_UCBKL - University of Cal Berkeley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</si>
</sst>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color theme="0"/>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theme="0" tint="-0.24994659260841701"/>
      </top>
      <bottom style="thin">
        <color theme="0" tint="-0.24994659260841701"/>
      </bottom>
      <diagonal/>
    </border>
    <border>
      <left style="medium">
        <color indexed="64"/>
      </left>
      <right style="medium">
        <color indexed="64"/>
      </right>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style="medium">
        <color indexed="64"/>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right style="medium">
        <color indexed="64"/>
      </right>
      <top/>
      <bottom style="medium">
        <color indexed="64"/>
      </bottom>
      <diagonal/>
    </border>
    <border>
      <left/>
      <right style="medium">
        <color indexed="64"/>
      </right>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106">
    <xf numFmtId="0" fontId="0" fillId="0" borderId="0" xfId="0"/>
    <xf numFmtId="164" fontId="0" fillId="0" borderId="0" xfId="1" applyNumberFormat="1" applyFont="1" applyFill="1"/>
    <xf numFmtId="164" fontId="3" fillId="0" borderId="0" xfId="1" applyNumberFormat="1" applyFont="1" applyFill="1"/>
    <xf numFmtId="164" fontId="0" fillId="0" borderId="1" xfId="1" applyNumberFormat="1" applyFont="1" applyFill="1" applyBorder="1" applyAlignment="1">
      <alignment wrapText="1"/>
    </xf>
    <xf numFmtId="164" fontId="0" fillId="0" borderId="2" xfId="1" applyNumberFormat="1" applyFont="1" applyFill="1" applyBorder="1" applyAlignment="1">
      <alignment wrapText="1"/>
    </xf>
    <xf numFmtId="164" fontId="0" fillId="0" borderId="0" xfId="1" applyNumberFormat="1" applyFont="1" applyFill="1" applyAlignment="1">
      <alignment wrapText="1"/>
    </xf>
    <xf numFmtId="164" fontId="0" fillId="0" borderId="4" xfId="1" applyNumberFormat="1" applyFont="1" applyFill="1" applyBorder="1" applyAlignment="1">
      <alignment wrapText="1"/>
    </xf>
    <xf numFmtId="49" fontId="0" fillId="0" borderId="0" xfId="1" applyNumberFormat="1" applyFont="1" applyFill="1" applyBorder="1" applyAlignment="1">
      <alignment wrapText="1"/>
    </xf>
    <xf numFmtId="164" fontId="0" fillId="0" borderId="0" xfId="1" applyNumberFormat="1" applyFont="1" applyFill="1" applyBorder="1" applyAlignment="1">
      <alignment wrapText="1"/>
    </xf>
    <xf numFmtId="164" fontId="0" fillId="0" borderId="0" xfId="1" applyNumberFormat="1" applyFont="1" applyFill="1" applyBorder="1" applyAlignment="1">
      <alignment horizontal="right" wrapText="1"/>
    </xf>
    <xf numFmtId="49" fontId="0" fillId="0" borderId="0" xfId="1" quotePrefix="1" applyNumberFormat="1" applyFont="1" applyFill="1" applyBorder="1" applyAlignment="1">
      <alignment wrapText="1"/>
    </xf>
    <xf numFmtId="0" fontId="2" fillId="2" borderId="6" xfId="1" applyNumberFormat="1" applyFont="1" applyFill="1" applyBorder="1" applyAlignment="1">
      <alignment horizontal="center" wrapText="1"/>
    </xf>
    <xf numFmtId="164" fontId="2" fillId="0" borderId="7" xfId="1" applyNumberFormat="1" applyFont="1" applyFill="1" applyBorder="1" applyAlignment="1">
      <alignment horizontal="center" wrapText="1"/>
    </xf>
    <xf numFmtId="164" fontId="2" fillId="0" borderId="8" xfId="1" applyNumberFormat="1" applyFont="1" applyFill="1" applyBorder="1" applyAlignment="1">
      <alignment horizontal="center" wrapText="1"/>
    </xf>
    <xf numFmtId="164" fontId="2" fillId="2" borderId="8" xfId="1" applyNumberFormat="1" applyFont="1" applyFill="1" applyBorder="1" applyAlignment="1">
      <alignment horizontal="center" wrapText="1"/>
    </xf>
    <xf numFmtId="164" fontId="2" fillId="0" borderId="1" xfId="1" applyNumberFormat="1" applyFont="1" applyFill="1" applyBorder="1" applyAlignment="1">
      <alignment horizontal="center" wrapText="1"/>
    </xf>
    <xf numFmtId="164" fontId="2" fillId="0" borderId="4" xfId="1" applyNumberFormat="1" applyFont="1" applyFill="1" applyBorder="1" applyAlignment="1">
      <alignment horizontal="center" wrapText="1"/>
    </xf>
    <xf numFmtId="164" fontId="2" fillId="0" borderId="9" xfId="1" quotePrefix="1" applyNumberFormat="1" applyFont="1" applyFill="1" applyBorder="1" applyAlignment="1">
      <alignment horizontal="center" wrapText="1"/>
    </xf>
    <xf numFmtId="164" fontId="2" fillId="0" borderId="10" xfId="1" quotePrefix="1" applyNumberFormat="1" applyFont="1" applyFill="1" applyBorder="1" applyAlignment="1">
      <alignment horizontal="center" wrapText="1"/>
    </xf>
    <xf numFmtId="164" fontId="2" fillId="0" borderId="11" xfId="1" quotePrefix="1" applyNumberFormat="1" applyFont="1" applyFill="1" applyBorder="1" applyAlignment="1">
      <alignment horizontal="center" wrapText="1"/>
    </xf>
    <xf numFmtId="164" fontId="2" fillId="2" borderId="12" xfId="1" quotePrefix="1" applyNumberFormat="1" applyFont="1" applyFill="1" applyBorder="1" applyAlignment="1">
      <alignment horizontal="center" wrapText="1"/>
    </xf>
    <xf numFmtId="164" fontId="2" fillId="0" borderId="13" xfId="1" quotePrefix="1" applyNumberFormat="1" applyFont="1" applyFill="1" applyBorder="1" applyAlignment="1">
      <alignment horizontal="center" wrapText="1"/>
    </xf>
    <xf numFmtId="164" fontId="2" fillId="0" borderId="14" xfId="1" quotePrefix="1" applyNumberFormat="1" applyFont="1" applyFill="1" applyBorder="1" applyAlignment="1">
      <alignment horizontal="center" wrapText="1"/>
    </xf>
    <xf numFmtId="164" fontId="2" fillId="0" borderId="0" xfId="1" applyNumberFormat="1" applyFont="1" applyFill="1" applyAlignment="1">
      <alignment horizontal="center" vertical="center" wrapText="1"/>
    </xf>
    <xf numFmtId="164" fontId="0" fillId="0" borderId="15" xfId="1" applyNumberFormat="1" applyFont="1" applyFill="1" applyBorder="1"/>
    <xf numFmtId="164" fontId="0" fillId="0" borderId="16" xfId="1" applyNumberFormat="1" applyFont="1" applyFill="1" applyBorder="1"/>
    <xf numFmtId="164" fontId="0" fillId="2" borderId="16" xfId="1" applyNumberFormat="1" applyFont="1" applyFill="1" applyBorder="1"/>
    <xf numFmtId="164" fontId="0" fillId="0" borderId="17" xfId="1" applyNumberFormat="1" applyFont="1" applyFill="1" applyBorder="1"/>
    <xf numFmtId="164" fontId="0" fillId="2" borderId="17" xfId="1" applyNumberFormat="1" applyFont="1" applyFill="1" applyBorder="1"/>
    <xf numFmtId="164" fontId="2" fillId="0" borderId="15" xfId="1" applyNumberFormat="1" applyFont="1" applyFill="1" applyBorder="1"/>
    <xf numFmtId="164" fontId="2" fillId="0" borderId="17" xfId="1" applyNumberFormat="1" applyFont="1" applyFill="1" applyBorder="1"/>
    <xf numFmtId="164" fontId="2" fillId="2" borderId="17" xfId="1" applyNumberFormat="1" applyFont="1" applyFill="1" applyBorder="1"/>
    <xf numFmtId="164" fontId="2" fillId="0" borderId="0" xfId="1" applyNumberFormat="1" applyFont="1" applyFill="1"/>
    <xf numFmtId="164" fontId="2" fillId="0" borderId="18" xfId="1" applyNumberFormat="1" applyFont="1" applyFill="1" applyBorder="1"/>
    <xf numFmtId="164" fontId="2" fillId="0" borderId="19" xfId="1" applyNumberFormat="1" applyFont="1" applyFill="1" applyBorder="1"/>
    <xf numFmtId="164" fontId="2" fillId="2" borderId="19" xfId="1" applyNumberFormat="1" applyFont="1" applyFill="1" applyBorder="1"/>
    <xf numFmtId="164" fontId="2" fillId="0" borderId="1" xfId="1" applyNumberFormat="1" applyFont="1" applyFill="1" applyBorder="1"/>
    <xf numFmtId="164" fontId="2" fillId="0" borderId="2" xfId="1" applyNumberFormat="1" applyFont="1" applyFill="1" applyBorder="1"/>
    <xf numFmtId="164" fontId="2" fillId="0" borderId="3" xfId="1" applyNumberFormat="1" applyFont="1" applyFill="1" applyBorder="1"/>
    <xf numFmtId="164" fontId="0" fillId="0" borderId="4" xfId="1" applyNumberFormat="1" applyFont="1" applyFill="1" applyBorder="1"/>
    <xf numFmtId="164" fontId="0" fillId="0" borderId="0" xfId="1" applyNumberFormat="1" applyFont="1" applyFill="1" applyBorder="1"/>
    <xf numFmtId="164" fontId="0" fillId="0" borderId="5" xfId="1" applyNumberFormat="1" applyFont="1" applyFill="1" applyBorder="1"/>
    <xf numFmtId="164" fontId="2" fillId="0" borderId="20" xfId="1" applyNumberFormat="1" applyFont="1" applyFill="1" applyBorder="1"/>
    <xf numFmtId="164" fontId="2" fillId="0" borderId="13" xfId="1" applyNumberFormat="1" applyFont="1" applyFill="1" applyBorder="1" applyAlignment="1">
      <alignment horizontal="left"/>
    </xf>
    <xf numFmtId="164" fontId="2" fillId="0" borderId="14" xfId="1" applyNumberFormat="1" applyFont="1" applyFill="1" applyBorder="1"/>
    <xf numFmtId="164" fontId="2" fillId="0" borderId="14" xfId="1" applyNumberFormat="1" applyFont="1" applyFill="1" applyBorder="1" applyAlignment="1">
      <alignment horizontal="center"/>
    </xf>
    <xf numFmtId="0" fontId="2" fillId="0" borderId="0" xfId="0" applyFont="1"/>
    <xf numFmtId="0" fontId="0" fillId="0" borderId="0" xfId="0" applyAlignment="1">
      <alignment vertical="top"/>
    </xf>
    <xf numFmtId="49" fontId="0" fillId="0" borderId="15" xfId="1" applyNumberFormat="1" applyFont="1" applyFill="1" applyBorder="1"/>
    <xf numFmtId="164" fontId="3" fillId="0" borderId="0" xfId="1" applyNumberFormat="1" applyFont="1" applyFill="1" applyAlignment="1">
      <alignment horizontal="center"/>
    </xf>
    <xf numFmtId="164" fontId="0" fillId="0" borderId="4" xfId="1" quotePrefix="1" applyNumberFormat="1" applyFont="1" applyFill="1" applyBorder="1" applyAlignment="1">
      <alignment wrapText="1"/>
    </xf>
    <xf numFmtId="164" fontId="0" fillId="0" borderId="14" xfId="1" applyNumberFormat="1" applyFont="1" applyFill="1" applyBorder="1"/>
    <xf numFmtId="164" fontId="2" fillId="0" borderId="3" xfId="1" applyNumberFormat="1" applyFont="1" applyFill="1" applyBorder="1" applyAlignment="1">
      <alignment horizontal="center" wrapText="1"/>
    </xf>
    <xf numFmtId="164" fontId="2" fillId="0" borderId="21" xfId="1" quotePrefix="1" applyNumberFormat="1" applyFont="1" applyFill="1" applyBorder="1" applyAlignment="1">
      <alignment horizontal="center" wrapText="1"/>
    </xf>
    <xf numFmtId="164" fontId="2" fillId="0" borderId="0" xfId="1" quotePrefix="1" applyNumberFormat="1" applyFont="1" applyFill="1" applyBorder="1" applyAlignment="1">
      <alignment horizontal="center" wrapText="1"/>
    </xf>
    <xf numFmtId="164" fontId="2" fillId="0" borderId="2" xfId="1" applyNumberFormat="1" applyFont="1" applyFill="1" applyBorder="1" applyAlignment="1">
      <alignment horizontal="center" wrapText="1"/>
    </xf>
    <xf numFmtId="164" fontId="0" fillId="0" borderId="22" xfId="1" applyNumberFormat="1" applyFont="1" applyFill="1" applyBorder="1"/>
    <xf numFmtId="164" fontId="0" fillId="0" borderId="20" xfId="1" applyNumberFormat="1" applyFont="1" applyFill="1" applyBorder="1"/>
    <xf numFmtId="164" fontId="2" fillId="0" borderId="23" xfId="1" applyNumberFormat="1" applyFont="1" applyFill="1" applyBorder="1"/>
    <xf numFmtId="164" fontId="2" fillId="0" borderId="4" xfId="1" quotePrefix="1" applyNumberFormat="1" applyFont="1" applyFill="1" applyBorder="1" applyAlignment="1">
      <alignment horizontal="center" wrapText="1"/>
    </xf>
    <xf numFmtId="164" fontId="2" fillId="0" borderId="0" xfId="1" applyNumberFormat="1" applyFont="1" applyFill="1" applyBorder="1"/>
    <xf numFmtId="164" fontId="2" fillId="0" borderId="4" xfId="1" applyNumberFormat="1" applyFont="1" applyFill="1" applyBorder="1"/>
    <xf numFmtId="164" fontId="2" fillId="0" borderId="5" xfId="1" applyNumberFormat="1" applyFont="1" applyFill="1" applyBorder="1"/>
    <xf numFmtId="164" fontId="2" fillId="0" borderId="13" xfId="1" applyNumberFormat="1" applyFont="1" applyFill="1" applyBorder="1"/>
    <xf numFmtId="164" fontId="2" fillId="0" borderId="21" xfId="1" applyNumberFormat="1" applyFont="1" applyFill="1" applyBorder="1"/>
    <xf numFmtId="9" fontId="0" fillId="0" borderId="24" xfId="2" applyFont="1" applyFill="1" applyBorder="1" applyAlignment="1">
      <alignment horizontal="right"/>
    </xf>
    <xf numFmtId="9" fontId="0" fillId="0" borderId="25" xfId="2" applyFont="1" applyFill="1" applyBorder="1" applyAlignment="1">
      <alignment horizontal="right"/>
    </xf>
    <xf numFmtId="9" fontId="0" fillId="0" borderId="13" xfId="2" applyFont="1" applyFill="1" applyBorder="1" applyAlignment="1">
      <alignment horizontal="right"/>
    </xf>
    <xf numFmtId="164" fontId="2" fillId="2" borderId="21" xfId="1" quotePrefix="1" applyNumberFormat="1" applyFont="1" applyFill="1" applyBorder="1" applyAlignment="1">
      <alignment horizontal="center" wrapText="1"/>
    </xf>
    <xf numFmtId="164" fontId="1" fillId="0" borderId="4" xfId="1" applyNumberFormat="1" applyFont="1" applyFill="1" applyBorder="1"/>
    <xf numFmtId="164" fontId="1" fillId="0" borderId="0" xfId="1" applyNumberFormat="1" applyFont="1" applyFill="1" applyBorder="1"/>
    <xf numFmtId="164" fontId="1" fillId="0" borderId="5" xfId="1" applyNumberFormat="1" applyFont="1" applyFill="1" applyBorder="1"/>
    <xf numFmtId="164" fontId="2" fillId="0" borderId="14" xfId="1" applyNumberFormat="1" applyFont="1" applyFill="1" applyBorder="1" applyAlignment="1">
      <alignment horizontal="right"/>
    </xf>
    <xf numFmtId="164" fontId="0" fillId="0" borderId="21" xfId="1" applyNumberFormat="1" applyFont="1" applyFill="1" applyBorder="1"/>
    <xf numFmtId="164" fontId="2" fillId="0" borderId="4" xfId="1" quotePrefix="1" applyNumberFormat="1" applyFont="1" applyFill="1" applyBorder="1"/>
    <xf numFmtId="164" fontId="2" fillId="0" borderId="12" xfId="1" quotePrefix="1" applyNumberFormat="1" applyFont="1" applyFill="1" applyBorder="1" applyAlignment="1">
      <alignment horizontal="center" wrapText="1"/>
    </xf>
    <xf numFmtId="164" fontId="3" fillId="0" borderId="0" xfId="1" quotePrefix="1" applyNumberFormat="1" applyFont="1" applyFill="1" applyAlignment="1">
      <alignment horizontal="center"/>
    </xf>
    <xf numFmtId="0" fontId="2" fillId="2" borderId="6" xfId="1" quotePrefix="1" applyNumberFormat="1" applyFont="1" applyFill="1" applyBorder="1" applyAlignment="1">
      <alignment horizontal="center" wrapText="1"/>
    </xf>
    <xf numFmtId="164" fontId="2" fillId="4" borderId="8" xfId="1" applyNumberFormat="1" applyFont="1" applyFill="1" applyBorder="1" applyAlignment="1">
      <alignment horizontal="center" wrapText="1"/>
    </xf>
    <xf numFmtId="164" fontId="2" fillId="2" borderId="3" xfId="1" applyNumberFormat="1" applyFont="1" applyFill="1" applyBorder="1" applyAlignment="1">
      <alignment horizontal="center" wrapText="1"/>
    </xf>
    <xf numFmtId="49" fontId="2" fillId="0" borderId="0" xfId="1" applyNumberFormat="1" applyFont="1" applyFill="1" applyBorder="1" applyAlignment="1"/>
    <xf numFmtId="164" fontId="3" fillId="0" borderId="0" xfId="1" applyNumberFormat="1" applyFont="1" applyFill="1" applyBorder="1"/>
    <xf numFmtId="164" fontId="2" fillId="3" borderId="6" xfId="1" quotePrefix="1" applyNumberFormat="1" applyFont="1" applyFill="1" applyBorder="1" applyAlignment="1"/>
    <xf numFmtId="164" fontId="5" fillId="0" borderId="3" xfId="1" applyNumberFormat="1" applyFont="1" applyFill="1" applyBorder="1" applyAlignment="1">
      <alignment horizontal="center" wrapText="1"/>
    </xf>
    <xf numFmtId="164" fontId="2" fillId="0" borderId="25" xfId="1" applyNumberFormat="1" applyFont="1" applyFill="1" applyBorder="1"/>
    <xf numFmtId="164" fontId="2" fillId="0" borderId="22" xfId="1" applyNumberFormat="1" applyFont="1" applyFill="1" applyBorder="1"/>
    <xf numFmtId="164" fontId="2" fillId="2" borderId="16" xfId="1" applyNumberFormat="1" applyFont="1" applyFill="1" applyBorder="1"/>
    <xf numFmtId="164" fontId="2" fillId="0" borderId="16" xfId="1" applyNumberFormat="1" applyFont="1" applyFill="1" applyBorder="1"/>
    <xf numFmtId="164" fontId="2" fillId="0" borderId="26" xfId="1" applyNumberFormat="1" applyFont="1" applyFill="1" applyBorder="1"/>
    <xf numFmtId="164" fontId="2" fillId="0" borderId="27" xfId="1" applyNumberFormat="1" applyFont="1" applyFill="1" applyBorder="1"/>
    <xf numFmtId="164" fontId="2" fillId="0" borderId="28" xfId="1" applyNumberFormat="1" applyFont="1" applyFill="1" applyBorder="1"/>
    <xf numFmtId="164" fontId="2" fillId="2" borderId="6" xfId="1" applyNumberFormat="1" applyFont="1" applyFill="1" applyBorder="1"/>
    <xf numFmtId="164" fontId="2" fillId="0" borderId="6" xfId="1" applyNumberFormat="1" applyFont="1" applyFill="1" applyBorder="1"/>
    <xf numFmtId="9" fontId="0" fillId="0" borderId="26" xfId="2" applyFont="1" applyFill="1" applyBorder="1" applyAlignment="1">
      <alignment horizontal="right"/>
    </xf>
    <xf numFmtId="164" fontId="0" fillId="0" borderId="29" xfId="1" applyNumberFormat="1" applyFont="1" applyFill="1" applyBorder="1"/>
    <xf numFmtId="164" fontId="2" fillId="0" borderId="29" xfId="1" applyNumberFormat="1" applyFont="1" applyFill="1" applyBorder="1"/>
    <xf numFmtId="164" fontId="2" fillId="0" borderId="12" xfId="1" applyNumberFormat="1" applyFont="1" applyFill="1" applyBorder="1"/>
    <xf numFmtId="49" fontId="0" fillId="3" borderId="0" xfId="1" applyNumberFormat="1" applyFont="1" applyFill="1" applyBorder="1" applyAlignment="1">
      <alignment wrapText="1"/>
    </xf>
    <xf numFmtId="164" fontId="6" fillId="4" borderId="8" xfId="1" quotePrefix="1"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164" fontId="2" fillId="0" borderId="1" xfId="1" quotePrefix="1" applyNumberFormat="1" applyFont="1" applyFill="1" applyBorder="1" applyAlignment="1">
      <alignment horizontal="center" wrapText="1"/>
    </xf>
    <xf numFmtId="164" fontId="2" fillId="0" borderId="2" xfId="1" applyNumberFormat="1" applyFont="1" applyFill="1" applyBorder="1" applyAlignment="1">
      <alignment horizontal="center" wrapText="1"/>
    </xf>
    <xf numFmtId="164" fontId="2" fillId="0" borderId="3" xfId="1" quotePrefix="1" applyNumberFormat="1" applyFont="1" applyFill="1" applyBorder="1" applyAlignment="1">
      <alignment horizontal="center" wrapText="1"/>
    </xf>
    <xf numFmtId="164" fontId="2" fillId="0" borderId="12" xfId="1" quotePrefix="1" applyNumberFormat="1" applyFont="1" applyFill="1" applyBorder="1" applyAlignment="1">
      <alignment horizontal="center" vertical="center" wrapText="1"/>
    </xf>
    <xf numFmtId="164" fontId="0" fillId="0" borderId="0" xfId="1" quotePrefix="1" applyNumberFormat="1" applyFont="1" applyFill="1"/>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F2F3F1"/>
      <color rgb="FFF0F1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265254</xdr:colOff>
      <xdr:row>13</xdr:row>
      <xdr:rowOff>180855</xdr:rowOff>
    </xdr:from>
    <xdr:to>
      <xdr:col>16</xdr:col>
      <xdr:colOff>1145412</xdr:colOff>
      <xdr:row>13</xdr:row>
      <xdr:rowOff>522339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414488" y="1763234"/>
          <a:ext cx="880158" cy="341484"/>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Forecast *</a:t>
          </a:r>
        </a:p>
      </xdr:txBody>
    </xdr:sp>
    <xdr:clientData/>
  </xdr:twoCellAnchor>
  <xdr:twoCellAnchor>
    <xdr:from>
      <xdr:col>16</xdr:col>
      <xdr:colOff>309140</xdr:colOff>
      <xdr:row>14</xdr:row>
      <xdr:rowOff>80058</xdr:rowOff>
    </xdr:from>
    <xdr:to>
      <xdr:col>17</xdr:col>
      <xdr:colOff>156740</xdr:colOff>
      <xdr:row>14</xdr:row>
      <xdr:rowOff>409936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1457051" y="2105628"/>
          <a:ext cx="1065354" cy="329878"/>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2020-21</a:t>
          </a:r>
        </a:p>
      </xdr:txBody>
    </xdr:sp>
    <xdr:clientData/>
  </xdr:twoCellAnchor>
  <xdr:twoCellAnchor>
    <xdr:from>
      <xdr:col>6</xdr:col>
      <xdr:colOff>289368</xdr:colOff>
      <xdr:row>13</xdr:row>
      <xdr:rowOff>36170</xdr:rowOff>
    </xdr:from>
    <xdr:to>
      <xdr:col>6</xdr:col>
      <xdr:colOff>1169526</xdr:colOff>
      <xdr:row>14</xdr:row>
      <xdr:rowOff>36169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993039" y="1615632"/>
          <a:ext cx="880158" cy="446107"/>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Feb YTD Actual </a:t>
          </a:r>
        </a:p>
      </xdr:txBody>
    </xdr:sp>
    <xdr:clientData/>
  </xdr:twoCellAnchor>
  <xdr:twoCellAnchor>
    <xdr:from>
      <xdr:col>16</xdr:col>
      <xdr:colOff>309140</xdr:colOff>
      <xdr:row>14</xdr:row>
      <xdr:rowOff>80058</xdr:rowOff>
    </xdr:from>
    <xdr:to>
      <xdr:col>17</xdr:col>
      <xdr:colOff>156740</xdr:colOff>
      <xdr:row>14</xdr:row>
      <xdr:rowOff>409936</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4463290" y="2080308"/>
          <a:ext cx="1066800" cy="329878"/>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2020-21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265254</xdr:colOff>
      <xdr:row>13</xdr:row>
      <xdr:rowOff>173182</xdr:rowOff>
    </xdr:from>
    <xdr:to>
      <xdr:col>16</xdr:col>
      <xdr:colOff>1145412</xdr:colOff>
      <xdr:row>13</xdr:row>
      <xdr:rowOff>434051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4437299" y="1760682"/>
          <a:ext cx="880158" cy="260869"/>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Forecast *</a:t>
          </a:r>
        </a:p>
      </xdr:txBody>
    </xdr:sp>
    <xdr:clientData/>
  </xdr:twoCellAnchor>
  <xdr:twoCellAnchor>
    <xdr:from>
      <xdr:col>16</xdr:col>
      <xdr:colOff>309140</xdr:colOff>
      <xdr:row>14</xdr:row>
      <xdr:rowOff>80058</xdr:rowOff>
    </xdr:from>
    <xdr:to>
      <xdr:col>17</xdr:col>
      <xdr:colOff>156740</xdr:colOff>
      <xdr:row>14</xdr:row>
      <xdr:rowOff>409936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4463290" y="2080308"/>
          <a:ext cx="1066800" cy="329878"/>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2020-21</a:t>
          </a:r>
        </a:p>
      </xdr:txBody>
    </xdr:sp>
    <xdr:clientData/>
  </xdr:twoCellAnchor>
  <xdr:twoCellAnchor>
    <xdr:from>
      <xdr:col>6</xdr:col>
      <xdr:colOff>289368</xdr:colOff>
      <xdr:row>13</xdr:row>
      <xdr:rowOff>36170</xdr:rowOff>
    </xdr:from>
    <xdr:to>
      <xdr:col>6</xdr:col>
      <xdr:colOff>1169526</xdr:colOff>
      <xdr:row>14</xdr:row>
      <xdr:rowOff>36169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613968" y="1588745"/>
          <a:ext cx="880158" cy="447674"/>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Feb YTD Actual </a:t>
          </a:r>
        </a:p>
      </xdr:txBody>
    </xdr:sp>
    <xdr:clientData/>
  </xdr:twoCellAnchor>
  <xdr:twoCellAnchor>
    <xdr:from>
      <xdr:col>16</xdr:col>
      <xdr:colOff>309140</xdr:colOff>
      <xdr:row>14</xdr:row>
      <xdr:rowOff>80058</xdr:rowOff>
    </xdr:from>
    <xdr:to>
      <xdr:col>17</xdr:col>
      <xdr:colOff>156740</xdr:colOff>
      <xdr:row>14</xdr:row>
      <xdr:rowOff>409936</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142740" y="2035858"/>
          <a:ext cx="1123950" cy="329878"/>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2020-21</a:t>
          </a:r>
        </a:p>
      </xdr:txBody>
    </xdr:sp>
    <xdr:clientData/>
  </xdr:twoCellAnchor>
  <xdr:twoCellAnchor>
    <xdr:from>
      <xdr:col>16</xdr:col>
      <xdr:colOff>309140</xdr:colOff>
      <xdr:row>14</xdr:row>
      <xdr:rowOff>80058</xdr:rowOff>
    </xdr:from>
    <xdr:to>
      <xdr:col>17</xdr:col>
      <xdr:colOff>156740</xdr:colOff>
      <xdr:row>14</xdr:row>
      <xdr:rowOff>409936</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5142740" y="2035858"/>
          <a:ext cx="1123950" cy="329878"/>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2020-21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PB%20Budget\Private\2016-17%20Budget%20Process\Budget%20Process\4.0%20Submission%20Review\Hearing%20Tools\FY17%20Budget%20Hearing%20Data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wezelman\Downloads\Represented%20vs%20Non%20Represente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Selectors"/>
      <sheetName val="charts"/>
      <sheetName val="Funds Retention &amp; Startup"/>
      <sheetName val="Funds Retention &amp; Startup Pull"/>
      <sheetName val="E98234456D5949B69FF8E9ACAAE5FE0"/>
      <sheetName val="Cuts FY17"/>
      <sheetName val="Pledges"/>
      <sheetName val="FFE"/>
    </sheetNames>
    <sheetDataSet>
      <sheetData sheetId="0">
        <row r="2">
          <cell r="A2" t="str">
            <v>FY11</v>
          </cell>
          <cell r="B2" t="str">
            <v>Operating Budget</v>
          </cell>
          <cell r="C2" t="str">
            <v>Working</v>
          </cell>
          <cell r="D2" t="str">
            <v>Current Funds</v>
          </cell>
          <cell r="E2" t="str">
            <v>YearTotal</v>
          </cell>
          <cell r="F2" t="str">
            <v>Chart1</v>
          </cell>
          <cell r="G2" t="str">
            <v>Chart2</v>
          </cell>
          <cell r="H2" t="str">
            <v>Periodic</v>
          </cell>
          <cell r="I2" t="str">
            <v xml:space="preserve">     1_COLLS - Letters &amp; Science</v>
          </cell>
        </row>
        <row r="3">
          <cell r="A3" t="str">
            <v>FY12</v>
          </cell>
          <cell r="B3" t="str">
            <v>Forecast</v>
          </cell>
          <cell r="C3" t="str">
            <v>Planner Submission</v>
          </cell>
          <cell r="D3" t="str">
            <v>Unrestricted Funds</v>
          </cell>
          <cell r="E3" t="str">
            <v>Q1</v>
          </cell>
          <cell r="H3" t="str">
            <v>YTD</v>
          </cell>
          <cell r="I3" t="str">
            <v xml:space="preserve">          1_COL1S - L&amp;S Core</v>
          </cell>
        </row>
        <row r="4">
          <cell r="A4" t="str">
            <v>FY13</v>
          </cell>
          <cell r="B4" t="str">
            <v>Actual</v>
          </cell>
          <cell r="C4" t="str">
            <v>Final</v>
          </cell>
          <cell r="D4" t="str">
            <v>Designated</v>
          </cell>
          <cell r="E4" t="str">
            <v>Q2</v>
          </cell>
          <cell r="I4" t="str">
            <v xml:space="preserve">          1_LS1BS - L&amp;S Biological Sciences</v>
          </cell>
        </row>
        <row r="5">
          <cell r="A5" t="str">
            <v>2013-14</v>
          </cell>
          <cell r="D5" t="str">
            <v>Restricted Gift Funds</v>
          </cell>
          <cell r="E5" t="str">
            <v>Q3</v>
          </cell>
          <cell r="I5" t="str">
            <v xml:space="preserve">          1_LS1HU - L&amp;S Arts &amp; Humanities</v>
          </cell>
        </row>
        <row r="6">
          <cell r="A6" t="str">
            <v>2014-15</v>
          </cell>
          <cell r="D6" t="str">
            <v>Restricted Endowments and FFEs Funds</v>
          </cell>
          <cell r="E6" t="str">
            <v>Q4</v>
          </cell>
          <cell r="I6" t="str">
            <v xml:space="preserve">          1_LS1PS - L&amp;S Math &amp; Physical Sci</v>
          </cell>
        </row>
        <row r="7">
          <cell r="A7" t="str">
            <v>2015-16</v>
          </cell>
          <cell r="D7" t="str">
            <v>Current Funds Excluding C&amp;G</v>
          </cell>
          <cell r="E7" t="str">
            <v>Jul</v>
          </cell>
          <cell r="I7" t="str">
            <v xml:space="preserve">          1_LS1SS - L&amp;S Social Sciences</v>
          </cell>
        </row>
        <row r="8">
          <cell r="A8" t="str">
            <v>2016-17</v>
          </cell>
          <cell r="D8" t="str">
            <v>Contracts and Grants</v>
          </cell>
          <cell r="E8" t="str">
            <v>Aug</v>
          </cell>
          <cell r="I8" t="str">
            <v xml:space="preserve">          1_LS1UI - L&amp;S Undergraduate Division</v>
          </cell>
        </row>
        <row r="9">
          <cell r="E9" t="str">
            <v>Sep</v>
          </cell>
          <cell r="I9" t="str">
            <v xml:space="preserve">     1_COLLE - Colleges</v>
          </cell>
        </row>
        <row r="10">
          <cell r="E10" t="str">
            <v>Oct</v>
          </cell>
          <cell r="I10" t="str">
            <v xml:space="preserve">          1_CENVD - Col of Environmental Design</v>
          </cell>
        </row>
        <row r="11">
          <cell r="E11" t="str">
            <v>Nov</v>
          </cell>
          <cell r="I11" t="str">
            <v xml:space="preserve">          1_CO1NR - College of Natural Resources</v>
          </cell>
        </row>
        <row r="12">
          <cell r="E12" t="str">
            <v>Dec</v>
          </cell>
          <cell r="I12" t="str">
            <v xml:space="preserve">          1_COCHM - College of Chemistry</v>
          </cell>
        </row>
        <row r="13">
          <cell r="E13" t="str">
            <v>Jan</v>
          </cell>
          <cell r="I13" t="str">
            <v xml:space="preserve">          1_COENG - College of Engineering</v>
          </cell>
        </row>
        <row r="14">
          <cell r="E14" t="str">
            <v>Feb</v>
          </cell>
          <cell r="I14" t="str">
            <v xml:space="preserve">     1_SCHOL - Schools</v>
          </cell>
        </row>
        <row r="15">
          <cell r="E15" t="str">
            <v>Mar</v>
          </cell>
          <cell r="I15" t="str">
            <v xml:space="preserve">          1_BOALT - Boalt School of Law</v>
          </cell>
        </row>
        <row r="16">
          <cell r="E16" t="str">
            <v>Apr</v>
          </cell>
          <cell r="I16" t="str">
            <v xml:space="preserve">          1_GSCPP - Goldman Sch of Public Policy</v>
          </cell>
        </row>
        <row r="17">
          <cell r="E17" t="str">
            <v>May</v>
          </cell>
          <cell r="I17" t="str">
            <v xml:space="preserve">          1_HAAS3 - Haas School of Business</v>
          </cell>
        </row>
        <row r="18">
          <cell r="E18" t="str">
            <v>Jun</v>
          </cell>
          <cell r="I18" t="str">
            <v xml:space="preserve">          1_SC1OP - School of Optometry</v>
          </cell>
        </row>
        <row r="19">
          <cell r="I19" t="str">
            <v xml:space="preserve">          1_SC1PH - School of Public Health</v>
          </cell>
        </row>
        <row r="20">
          <cell r="I20" t="str">
            <v xml:space="preserve">          1_SCEDU - Graduate School of Education</v>
          </cell>
        </row>
        <row r="21">
          <cell r="I21" t="str">
            <v xml:space="preserve">          1_SCHSW - School of Social Welfare</v>
          </cell>
        </row>
        <row r="22">
          <cell r="I22" t="str">
            <v xml:space="preserve">          1_SCJOU - School of Journalism</v>
          </cell>
        </row>
        <row r="23">
          <cell r="I23" t="str">
            <v xml:space="preserve">          1_SCSIM - School of Information</v>
          </cell>
        </row>
        <row r="24">
          <cell r="I24" t="str">
            <v xml:space="preserve">     1_OACAD - Other Academic</v>
          </cell>
        </row>
        <row r="25">
          <cell r="I25" t="str">
            <v xml:space="preserve">          1_ACADS - Academic Senate</v>
          </cell>
        </row>
        <row r="26">
          <cell r="I26" t="str">
            <v xml:space="preserve">          1_EVCP3 - Academic Core</v>
          </cell>
        </row>
        <row r="27">
          <cell r="I27" t="str">
            <v xml:space="preserve">          1_OT1VP - Office for the Faculty</v>
          </cell>
        </row>
        <row r="28">
          <cell r="I28" t="str">
            <v xml:space="preserve">          1_SAFP3 - Strategic Acad and Fac Plan</v>
          </cell>
        </row>
        <row r="29">
          <cell r="I29" t="str">
            <v xml:space="preserve">          1_SSALL - Summer Sessn, Study Abrd, OLLI</v>
          </cell>
        </row>
        <row r="30">
          <cell r="I30" t="str">
            <v xml:space="preserve">          1_UCLIB - UC Library</v>
          </cell>
        </row>
        <row r="31">
          <cell r="I31" t="str">
            <v xml:space="preserve">          1_UNEX3 - University Extension</v>
          </cell>
        </row>
        <row r="32">
          <cell r="I32" t="str">
            <v xml:space="preserve">          1_VPAPF - Undergraduate Education</v>
          </cell>
        </row>
        <row r="33">
          <cell r="I33" t="str">
            <v xml:space="preserve">          1_VR1GD - Graduate Division</v>
          </cell>
        </row>
        <row r="34">
          <cell r="I34" t="str">
            <v xml:space="preserve">     1_VCRES - Research, Policy, Planng &amp; Adm</v>
          </cell>
        </row>
        <row r="35">
          <cell r="I35" t="str">
            <v xml:space="preserve">          1_VCRAC - Academic Research Units</v>
          </cell>
        </row>
        <row r="36">
          <cell r="I36" t="str">
            <v xml:space="preserve">          1_VCRAU - Research Administrative Units</v>
          </cell>
        </row>
        <row r="37">
          <cell r="I37" t="str">
            <v xml:space="preserve">          1_VCRMS - Res Museum &amp; Field Stations</v>
          </cell>
        </row>
        <row r="38">
          <cell r="I38" t="str">
            <v xml:space="preserve">     1_CAMSU - Campus Support</v>
          </cell>
        </row>
        <row r="39">
          <cell r="I39" t="str">
            <v xml:space="preserve">          1_ATHLE - Athletics</v>
          </cell>
        </row>
        <row r="40">
          <cell r="I40" t="str">
            <v xml:space="preserve">          1_CALPF - Cal Performances_SMA</v>
          </cell>
        </row>
        <row r="41">
          <cell r="I41" t="str">
            <v xml:space="preserve">          1_CALPF - Cal Performances_SMA</v>
          </cell>
        </row>
        <row r="42">
          <cell r="I42" t="str">
            <v xml:space="preserve">          1_CHANL - Campus Support Core</v>
          </cell>
        </row>
        <row r="43">
          <cell r="I43" t="str">
            <v xml:space="preserve">          1_MU1FA - Art Mus &amp; Pacific Film Archive</v>
          </cell>
        </row>
        <row r="44">
          <cell r="I44" t="str">
            <v xml:space="preserve">          1_UCRLO - University Relations</v>
          </cell>
        </row>
        <row r="45">
          <cell r="I45" t="str">
            <v xml:space="preserve">          1_VCBAS - Administration &amp; Finance</v>
          </cell>
        </row>
        <row r="46">
          <cell r="I46" t="str">
            <v xml:space="preserve">          1_VCCPD - Real Estate</v>
          </cell>
        </row>
        <row r="47">
          <cell r="I47" t="str">
            <v xml:space="preserve">          1_VCEI3 - Equity &amp; Inclusion Div</v>
          </cell>
        </row>
        <row r="48">
          <cell r="I48" t="str">
            <v xml:space="preserve">          1_VCUGA - Student Affairs</v>
          </cell>
        </row>
        <row r="49">
          <cell r="I49" t="str">
            <v xml:space="preserve">     1_CENLD - Central Ledger</v>
          </cell>
        </row>
        <row r="50">
          <cell r="I50" t="str">
            <v xml:space="preserve">          1_ACCTL - Central Accounting Ledger</v>
          </cell>
        </row>
        <row r="51">
          <cell r="I51" t="str">
            <v xml:space="preserve">          1_CENRL - Central Resource Ledger</v>
          </cell>
        </row>
        <row r="52">
          <cell r="I52" t="str">
            <v>1_UCBKL - University of Cal Berkeley</v>
          </cell>
        </row>
        <row r="53">
          <cell r="I53">
            <v>0</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4 Payroll"/>
      <sheetName val="Ladder"/>
      <sheetName val="Unit Codes"/>
      <sheetName val="LU Table"/>
      <sheetName val="Pivot 1"/>
      <sheetName val="Pivot 1 Results"/>
      <sheetName val="% Share"/>
      <sheetName val="FINAL"/>
    </sheetNames>
    <sheetDataSet>
      <sheetData sheetId="0"/>
      <sheetData sheetId="1"/>
      <sheetData sheetId="2"/>
      <sheetData sheetId="3">
        <row r="5">
          <cell r="A5" t="str">
            <v>BX</v>
          </cell>
          <cell r="B5" t="str">
            <v>Academic Student Employee Unit</v>
          </cell>
          <cell r="C5" t="str">
            <v>Represented</v>
          </cell>
        </row>
        <row r="6">
          <cell r="A6" t="str">
            <v>CX</v>
          </cell>
          <cell r="B6" t="str">
            <v>Clerical and Allied Services Unit</v>
          </cell>
          <cell r="C6" t="str">
            <v>Represented</v>
          </cell>
        </row>
        <row r="7">
          <cell r="A7" t="str">
            <v>EX</v>
          </cell>
          <cell r="B7" t="str">
            <v>Patient Care Technical Unit</v>
          </cell>
          <cell r="C7" t="str">
            <v>Represented</v>
          </cell>
        </row>
        <row r="8">
          <cell r="A8" t="str">
            <v>GS</v>
          </cell>
          <cell r="B8" t="str">
            <v>Printing Trades Unit</v>
          </cell>
          <cell r="C8" t="str">
            <v>Represented</v>
          </cell>
        </row>
        <row r="9">
          <cell r="A9" t="str">
            <v>HX</v>
          </cell>
          <cell r="B9" t="str">
            <v>Hospital Residual Professional Unit</v>
          </cell>
          <cell r="C9" t="str">
            <v>Represented</v>
          </cell>
        </row>
        <row r="10">
          <cell r="A10" t="str">
            <v>IX</v>
          </cell>
          <cell r="B10" t="str">
            <v>Non-Senate Instructional Unit</v>
          </cell>
          <cell r="C10" t="str">
            <v>Represented</v>
          </cell>
        </row>
        <row r="11">
          <cell r="A11" t="str">
            <v>KB</v>
          </cell>
          <cell r="B11" t="str">
            <v>Skilled Crafts Unit</v>
          </cell>
          <cell r="C11" t="str">
            <v>Represented</v>
          </cell>
        </row>
        <row r="12">
          <cell r="A12" t="str">
            <v>LX</v>
          </cell>
          <cell r="B12" t="str">
            <v>Librarians Unit</v>
          </cell>
          <cell r="C12" t="str">
            <v>Represented</v>
          </cell>
        </row>
        <row r="13">
          <cell r="A13" t="str">
            <v>NX</v>
          </cell>
          <cell r="B13" t="str">
            <v>Registered Nurses Unit</v>
          </cell>
          <cell r="C13" t="str">
            <v>Represented</v>
          </cell>
        </row>
        <row r="14">
          <cell r="A14" t="str">
            <v>PA</v>
          </cell>
          <cell r="B14" t="str">
            <v>Police Officers Unit</v>
          </cell>
          <cell r="C14" t="str">
            <v>Represented</v>
          </cell>
        </row>
        <row r="15">
          <cell r="A15" t="str">
            <v>RX</v>
          </cell>
          <cell r="B15" t="str">
            <v>Staff Research Professional Unit</v>
          </cell>
          <cell r="C15" t="str">
            <v>Represented</v>
          </cell>
        </row>
        <row r="16">
          <cell r="A16" t="str">
            <v>PX</v>
          </cell>
          <cell r="B16" t="str">
            <v>Postdoctoral Scholars</v>
          </cell>
          <cell r="C16" t="str">
            <v>Represented</v>
          </cell>
        </row>
        <row r="17">
          <cell r="A17" t="str">
            <v>SX</v>
          </cell>
          <cell r="B17" t="str">
            <v>Service Unit</v>
          </cell>
          <cell r="C17" t="str">
            <v>Represented</v>
          </cell>
        </row>
        <row r="18">
          <cell r="A18" t="str">
            <v>TX</v>
          </cell>
          <cell r="B18" t="str">
            <v>Technical Unit</v>
          </cell>
          <cell r="C18" t="str">
            <v>Represented</v>
          </cell>
        </row>
        <row r="19">
          <cell r="A19">
            <v>99</v>
          </cell>
          <cell r="B19" t="str">
            <v>Non-Represented Employees</v>
          </cell>
          <cell r="C19" t="str">
            <v>Non Represented</v>
          </cell>
        </row>
        <row r="20">
          <cell r="A20" t="str">
            <v>A1</v>
          </cell>
          <cell r="B20" t="str">
            <v>Senate Faculty and Equivalents</v>
          </cell>
          <cell r="C20" t="str">
            <v>Non Represented</v>
          </cell>
        </row>
        <row r="21">
          <cell r="A21" t="str">
            <v>FX</v>
          </cell>
          <cell r="B21" t="str">
            <v>Non-Senate Academic Researchers</v>
          </cell>
          <cell r="C21" t="str">
            <v>Non Represented</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8.bin"/><Relationship Id="rId3" Type="http://schemas.openxmlformats.org/officeDocument/2006/relationships/customProperty" Target="../customProperty3.bin"/><Relationship Id="rId7" Type="http://schemas.openxmlformats.org/officeDocument/2006/relationships/customProperty" Target="../customProperty7.bin"/><Relationship Id="rId12"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ustomProperty" Target="../customProperty6.bin"/><Relationship Id="rId11" Type="http://schemas.openxmlformats.org/officeDocument/2006/relationships/customProperty" Target="../customProperty11.bin"/><Relationship Id="rId5" Type="http://schemas.openxmlformats.org/officeDocument/2006/relationships/customProperty" Target="../customProperty5.bin"/><Relationship Id="rId10" Type="http://schemas.openxmlformats.org/officeDocument/2006/relationships/customProperty" Target="../customProperty10.bin"/><Relationship Id="rId4" Type="http://schemas.openxmlformats.org/officeDocument/2006/relationships/customProperty" Target="../customProperty4.bin"/><Relationship Id="rId9"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8.bin"/><Relationship Id="rId3" Type="http://schemas.openxmlformats.org/officeDocument/2006/relationships/customProperty" Target="../customProperty13.bin"/><Relationship Id="rId7" Type="http://schemas.openxmlformats.org/officeDocument/2006/relationships/customProperty" Target="../customProperty17.bin"/><Relationship Id="rId12" Type="http://schemas.openxmlformats.org/officeDocument/2006/relationships/drawing" Target="../drawings/drawing2.xml"/><Relationship Id="rId2" Type="http://schemas.openxmlformats.org/officeDocument/2006/relationships/customProperty" Target="../customProperty12.bin"/><Relationship Id="rId1" Type="http://schemas.openxmlformats.org/officeDocument/2006/relationships/printerSettings" Target="../printerSettings/printerSettings3.bin"/><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J14" sqref="J14"/>
    </sheetView>
  </sheetViews>
  <sheetFormatPr defaultRowHeight="15" x14ac:dyDescent="0.25"/>
  <cols>
    <col min="1" max="1" width="6" customWidth="1"/>
  </cols>
  <sheetData>
    <row r="1" spans="1:13" x14ac:dyDescent="0.25">
      <c r="A1" s="46" t="s">
        <v>67</v>
      </c>
    </row>
    <row r="3" spans="1:13" s="47" customFormat="1" ht="15.6" customHeight="1" x14ac:dyDescent="0.25">
      <c r="A3" s="47">
        <v>1</v>
      </c>
      <c r="B3" s="47" t="s">
        <v>46</v>
      </c>
    </row>
    <row r="4" spans="1:13" s="47" customFormat="1" ht="15.6" customHeight="1" x14ac:dyDescent="0.25">
      <c r="A4" s="47">
        <f>A3+1</f>
        <v>2</v>
      </c>
      <c r="B4" s="47" t="s">
        <v>51</v>
      </c>
    </row>
    <row r="5" spans="1:13" s="47" customFormat="1" ht="15.6" customHeight="1" x14ac:dyDescent="0.25">
      <c r="A5" s="47">
        <v>3</v>
      </c>
      <c r="B5" s="47" t="s">
        <v>68</v>
      </c>
    </row>
    <row r="6" spans="1:13" s="47" customFormat="1" ht="15.6" customHeight="1" x14ac:dyDescent="0.25">
      <c r="A6" s="47">
        <v>4</v>
      </c>
      <c r="B6" s="47" t="s">
        <v>47</v>
      </c>
    </row>
    <row r="7" spans="1:13" s="47" customFormat="1" ht="15.6" customHeight="1" x14ac:dyDescent="0.25">
      <c r="A7" s="47">
        <v>5</v>
      </c>
      <c r="B7" s="47" t="s">
        <v>74</v>
      </c>
    </row>
    <row r="8" spans="1:13" s="47" customFormat="1" ht="31.15" customHeight="1" x14ac:dyDescent="0.25">
      <c r="A8" s="47">
        <v>6</v>
      </c>
      <c r="B8" s="100" t="s">
        <v>69</v>
      </c>
      <c r="C8" s="100"/>
      <c r="D8" s="100"/>
      <c r="E8" s="100"/>
      <c r="F8" s="100"/>
      <c r="G8" s="100"/>
      <c r="H8" s="100"/>
      <c r="I8" s="100"/>
      <c r="J8" s="100"/>
      <c r="K8" s="100"/>
      <c r="L8" s="100"/>
      <c r="M8" s="100"/>
    </row>
    <row r="9" spans="1:13" s="47" customFormat="1" ht="31.15" customHeight="1" x14ac:dyDescent="0.25">
      <c r="A9" s="47">
        <v>7</v>
      </c>
      <c r="B9" s="100" t="s">
        <v>55</v>
      </c>
      <c r="C9" s="100"/>
      <c r="D9" s="100"/>
      <c r="E9" s="100"/>
      <c r="F9" s="100"/>
      <c r="G9" s="100"/>
      <c r="H9" s="100"/>
      <c r="I9" s="100"/>
      <c r="J9" s="100"/>
      <c r="K9" s="100"/>
      <c r="L9" s="100"/>
      <c r="M9" s="100"/>
    </row>
    <row r="11" spans="1:13" ht="42.6" customHeight="1" x14ac:dyDescent="0.25">
      <c r="B11" s="99" t="s">
        <v>70</v>
      </c>
      <c r="C11" s="99"/>
      <c r="D11" s="99"/>
      <c r="E11" s="99"/>
      <c r="F11" s="99"/>
      <c r="G11" s="99"/>
      <c r="H11" s="99"/>
      <c r="I11" s="99"/>
      <c r="J11" s="99"/>
      <c r="K11" s="99"/>
      <c r="L11" s="99"/>
      <c r="M11" s="99"/>
    </row>
  </sheetData>
  <mergeCells count="3">
    <mergeCell ref="B11:M11"/>
    <mergeCell ref="B8:M8"/>
    <mergeCell ref="B9:M9"/>
  </mergeCells>
  <pageMargins left="0.7" right="0.7" top="0.75" bottom="0.75" header="0.3" footer="0.3"/>
  <pageSetup orientation="landscape"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
  <sheetViews>
    <sheetView workbookViewId="0"/>
  </sheetViews>
  <sheetFormatPr defaultRowHeight="15" x14ac:dyDescent="0.25"/>
  <sheetData>
    <row r="1" spans="1:251" ht="15.75" thickBot="1" x14ac:dyDescent="0.3">
      <c r="A1" s="29"/>
      <c r="B1" s="24"/>
      <c r="C1" s="29"/>
      <c r="D1" s="29"/>
      <c r="E1" s="48"/>
      <c r="F1" s="24"/>
      <c r="G1" s="7"/>
      <c r="H1" s="24"/>
      <c r="I1" s="29"/>
      <c r="J1" s="59"/>
      <c r="K1" s="24"/>
      <c r="L1" s="21"/>
      <c r="M1" s="24"/>
      <c r="N1" s="14"/>
      <c r="O1" s="10"/>
      <c r="P1" s="10"/>
      <c r="Q1" s="24"/>
      <c r="R1" s="33"/>
      <c r="S1" s="24"/>
      <c r="T1" s="24"/>
      <c r="U1" s="10"/>
      <c r="V1" s="24"/>
      <c r="W1" s="24"/>
      <c r="X1" s="24"/>
      <c r="Y1" s="24"/>
      <c r="Z1" s="24"/>
      <c r="AA1" s="24"/>
      <c r="AB1" s="52"/>
      <c r="AC1" s="7"/>
      <c r="AD1" s="24"/>
      <c r="AE1" s="7"/>
      <c r="AF1" s="29"/>
      <c r="AG1" s="7"/>
      <c r="AH1" s="24"/>
      <c r="AI1" s="22"/>
      <c r="AJ1" s="24"/>
      <c r="AK1" s="22"/>
      <c r="AL1" s="48"/>
      <c r="AM1" s="52"/>
      <c r="AN1" s="54"/>
      <c r="AO1" s="22"/>
      <c r="AP1" s="24"/>
      <c r="AQ1" s="29"/>
      <c r="AR1" s="24"/>
      <c r="AS1" s="24"/>
      <c r="AT1" s="7"/>
      <c r="AU1" s="53"/>
      <c r="AV1" s="20"/>
      <c r="AW1" s="39"/>
      <c r="AX1" s="40"/>
      <c r="AY1" s="40"/>
      <c r="AZ1" s="40"/>
      <c r="BA1" s="41"/>
      <c r="BB1" s="56"/>
      <c r="BC1" s="26"/>
      <c r="BD1" s="39"/>
      <c r="BE1" s="40"/>
      <c r="BF1" s="40"/>
      <c r="BG1" s="40"/>
      <c r="BH1" s="41"/>
      <c r="BI1" s="56"/>
      <c r="BJ1" s="26"/>
      <c r="BK1" s="39"/>
      <c r="BL1" s="40"/>
      <c r="BM1" s="40"/>
      <c r="BN1" s="40"/>
      <c r="BO1" s="41"/>
      <c r="BP1" s="57"/>
      <c r="BQ1" s="28"/>
      <c r="BR1" s="39"/>
      <c r="BS1" s="40"/>
      <c r="BT1" s="40"/>
      <c r="BU1" s="40"/>
      <c r="BV1" s="41"/>
      <c r="BW1" s="57"/>
      <c r="BX1" s="28"/>
      <c r="BY1" s="39"/>
      <c r="BZ1" s="40"/>
      <c r="CA1" s="40"/>
      <c r="CB1" s="40"/>
      <c r="CC1" s="41"/>
      <c r="CD1" s="57"/>
      <c r="CE1" s="28"/>
      <c r="CF1" s="39"/>
      <c r="CG1" s="40"/>
      <c r="CH1" s="40"/>
      <c r="CI1" s="40"/>
      <c r="CJ1" s="41"/>
      <c r="CK1" s="57"/>
      <c r="CL1" s="28"/>
      <c r="CM1" s="39"/>
      <c r="CN1" s="40"/>
      <c r="CO1" s="40"/>
      <c r="CP1" s="40"/>
      <c r="CQ1" s="41"/>
      <c r="CR1" s="57"/>
      <c r="CS1" s="28"/>
      <c r="CT1" s="61"/>
      <c r="CU1" s="60"/>
      <c r="CV1" s="60"/>
      <c r="CW1" s="60"/>
      <c r="CX1" s="62"/>
      <c r="CY1" s="42"/>
      <c r="CZ1" s="31"/>
      <c r="DA1" s="39"/>
      <c r="DB1" s="40"/>
      <c r="DC1" s="40"/>
      <c r="DD1" s="40"/>
      <c r="DE1" s="41"/>
      <c r="DF1" s="57"/>
      <c r="DG1" s="28"/>
      <c r="DH1" s="39"/>
      <c r="DI1" s="40"/>
      <c r="DJ1" s="40"/>
      <c r="DK1" s="40"/>
      <c r="DL1" s="41"/>
      <c r="DM1" s="57"/>
      <c r="DN1" s="28"/>
      <c r="DO1" s="39"/>
      <c r="DP1" s="40"/>
      <c r="DQ1" s="40"/>
      <c r="DR1" s="40"/>
      <c r="DS1" s="41"/>
      <c r="DT1" s="57"/>
      <c r="DU1" s="28"/>
      <c r="DV1" s="39"/>
      <c r="DW1" s="40"/>
      <c r="DX1" s="40"/>
      <c r="DY1" s="40"/>
      <c r="DZ1" s="41"/>
      <c r="EA1" s="57"/>
      <c r="EB1" s="28"/>
      <c r="EC1" s="39"/>
      <c r="ED1" s="40"/>
      <c r="EE1" s="40"/>
      <c r="EF1" s="40"/>
      <c r="EG1" s="41"/>
      <c r="EH1" s="57"/>
      <c r="EI1" s="28"/>
      <c r="EJ1" s="61"/>
      <c r="EK1" s="60"/>
      <c r="EL1" s="60"/>
      <c r="EM1" s="60"/>
      <c r="EN1" s="62"/>
      <c r="EO1" s="42"/>
      <c r="EP1" s="31"/>
      <c r="EQ1" s="61"/>
      <c r="ER1" s="60"/>
      <c r="ES1" s="60"/>
      <c r="ET1" s="60"/>
      <c r="EU1" s="62"/>
      <c r="EV1" s="42"/>
      <c r="EW1" s="31"/>
      <c r="EX1" s="39"/>
      <c r="EY1" s="40"/>
      <c r="EZ1" s="40"/>
      <c r="FA1" s="40"/>
      <c r="FB1" s="41"/>
      <c r="FC1" s="57"/>
      <c r="FD1" s="28"/>
      <c r="FE1" s="39"/>
      <c r="FF1" s="40"/>
      <c r="FG1" s="40"/>
      <c r="FH1" s="40"/>
      <c r="FI1" s="41"/>
      <c r="FJ1" s="57"/>
      <c r="FK1" s="28"/>
      <c r="FL1" s="39"/>
      <c r="FM1" s="40"/>
      <c r="FN1" s="40"/>
      <c r="FO1" s="40"/>
      <c r="FP1" s="41"/>
      <c r="FQ1" s="57"/>
      <c r="FR1" s="28"/>
      <c r="FS1" s="39"/>
      <c r="FT1" s="40"/>
      <c r="FU1" s="40"/>
      <c r="FV1" s="40"/>
      <c r="FW1" s="41"/>
      <c r="FX1" s="57"/>
      <c r="FY1" s="28"/>
      <c r="FZ1" s="39"/>
      <c r="GA1" s="40"/>
      <c r="GB1" s="40"/>
      <c r="GC1" s="40"/>
      <c r="GD1" s="41"/>
      <c r="GE1" s="57"/>
      <c r="GF1" s="28"/>
      <c r="GG1" s="39"/>
      <c r="GH1" s="40"/>
      <c r="GI1" s="40"/>
      <c r="GJ1" s="40"/>
      <c r="GK1" s="41"/>
      <c r="GL1" s="57"/>
      <c r="GM1" s="28"/>
      <c r="GN1" s="39"/>
      <c r="GO1" s="40"/>
      <c r="GP1" s="40"/>
      <c r="GQ1" s="40"/>
      <c r="GR1" s="41"/>
      <c r="GS1" s="57"/>
      <c r="GT1" s="28"/>
      <c r="GU1" s="39"/>
      <c r="GV1" s="40"/>
      <c r="GW1" s="40"/>
      <c r="GX1" s="40"/>
      <c r="GY1" s="41"/>
      <c r="GZ1" s="57"/>
      <c r="HA1" s="28"/>
      <c r="HB1" s="39"/>
      <c r="HC1" s="40"/>
      <c r="HD1" s="40"/>
      <c r="HE1" s="40"/>
      <c r="HF1" s="41"/>
      <c r="HG1" s="57"/>
      <c r="HH1" s="28"/>
      <c r="HI1" s="39"/>
      <c r="HJ1" s="40"/>
      <c r="HK1" s="40"/>
      <c r="HL1" s="40"/>
      <c r="HM1" s="41"/>
      <c r="HN1" s="57"/>
      <c r="HO1" s="28"/>
      <c r="HP1" s="61"/>
      <c r="HQ1" s="60"/>
      <c r="HR1" s="60"/>
      <c r="HS1" s="60"/>
      <c r="HT1" s="62"/>
      <c r="HU1" s="42"/>
      <c r="HV1" s="31"/>
      <c r="HW1" s="61"/>
      <c r="HX1" s="60"/>
      <c r="HY1" s="60"/>
      <c r="HZ1" s="60"/>
      <c r="IA1" s="62"/>
      <c r="IB1" s="42"/>
      <c r="IC1" s="31"/>
      <c r="ID1" s="61"/>
      <c r="IE1" s="60"/>
      <c r="IF1" s="60"/>
      <c r="IG1" s="60"/>
      <c r="IH1" s="62"/>
      <c r="II1" s="42"/>
      <c r="IJ1" s="31"/>
      <c r="IK1" s="63"/>
      <c r="IL1" s="44"/>
      <c r="IM1" s="44"/>
      <c r="IN1" s="44"/>
      <c r="IO1" s="64"/>
      <c r="IP1" s="58"/>
      <c r="IQ1" s="35"/>
    </row>
  </sheetData>
  <dataValidations count="1">
    <dataValidation type="list" allowBlank="1" showInputMessage="1" sqref="G1 AI1 O1:P1 U1 AC1 AE1 AG1 AK1 AO1 AT1:AV1">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abSelected="1" zoomScale="80" zoomScaleNormal="80" workbookViewId="0">
      <selection activeCell="E4" sqref="E4"/>
    </sheetView>
  </sheetViews>
  <sheetFormatPr defaultColWidth="8.85546875" defaultRowHeight="15" outlineLevelRow="1" outlineLevelCol="1" x14ac:dyDescent="0.25"/>
  <cols>
    <col min="1" max="1" width="39.28515625" style="1" customWidth="1"/>
    <col min="2" max="2" width="22" style="1" hidden="1" customWidth="1" outlineLevel="1"/>
    <col min="3" max="3" width="0.7109375" style="1" customWidth="1" outlineLevel="1"/>
    <col min="4" max="4" width="15.7109375" style="1" bestFit="1" customWidth="1"/>
    <col min="5" max="5" width="19.85546875" style="1" customWidth="1"/>
    <col min="6" max="7" width="19.28515625" style="1" customWidth="1"/>
    <col min="8" max="8" width="17.7109375" style="1" bestFit="1" customWidth="1"/>
    <col min="9" max="9" width="15.7109375" style="1" bestFit="1" customWidth="1"/>
    <col min="10" max="10" width="15.42578125" style="1" customWidth="1"/>
    <col min="11" max="13" width="16.42578125" style="1" customWidth="1"/>
    <col min="14" max="14" width="22.140625" style="1" hidden="1" customWidth="1" outlineLevel="1"/>
    <col min="15" max="15" width="30.28515625" style="1" hidden="1" customWidth="1" outlineLevel="1"/>
    <col min="16" max="16" width="31.28515625" style="1" hidden="1" customWidth="1" outlineLevel="1"/>
    <col min="17" max="17" width="18.28515625" style="1" customWidth="1" collapsed="1"/>
    <col min="18" max="18" width="101.85546875" style="1" customWidth="1"/>
    <col min="19" max="16384" width="8.85546875" style="1"/>
  </cols>
  <sheetData>
    <row r="1" spans="1:18" ht="18.75" x14ac:dyDescent="0.3">
      <c r="B1" s="49"/>
      <c r="C1" s="49"/>
      <c r="D1" s="49"/>
      <c r="E1" s="76" t="s">
        <v>66</v>
      </c>
      <c r="H1" s="49"/>
      <c r="I1" s="49"/>
      <c r="J1" s="49"/>
      <c r="K1" s="49"/>
      <c r="L1" s="49"/>
      <c r="M1" s="49"/>
      <c r="N1" s="49"/>
      <c r="O1" s="49"/>
      <c r="P1" s="49"/>
      <c r="Q1" s="49"/>
    </row>
    <row r="2" spans="1:18" ht="18.75" x14ac:dyDescent="0.3">
      <c r="B2" s="49"/>
      <c r="C2" s="49"/>
      <c r="D2" s="49"/>
      <c r="E2" s="49" t="str">
        <f>MID(A6,11,LEN(A6)-10)</f>
        <v>University of Cal Berkeley</v>
      </c>
      <c r="H2" s="49"/>
      <c r="I2" s="49"/>
      <c r="J2" s="49"/>
      <c r="K2" s="49"/>
      <c r="L2" s="49"/>
      <c r="M2" s="49"/>
      <c r="N2" s="49"/>
      <c r="O2" s="49"/>
      <c r="P2" s="49"/>
      <c r="Q2" s="49"/>
    </row>
    <row r="3" spans="1:18" ht="18.75" x14ac:dyDescent="0.3">
      <c r="B3" s="49"/>
      <c r="C3" s="49"/>
      <c r="D3" s="49"/>
      <c r="E3" s="49" t="str">
        <f>D6&amp;"  "</f>
        <v xml:space="preserve">Current Funds Excluding C&amp;G  </v>
      </c>
      <c r="H3" s="49"/>
      <c r="I3" s="49"/>
      <c r="J3" s="49"/>
      <c r="K3" s="49"/>
      <c r="L3" s="49"/>
      <c r="M3" s="49"/>
      <c r="N3" s="49"/>
      <c r="O3" s="49"/>
      <c r="P3" s="49"/>
      <c r="Q3" s="49"/>
    </row>
    <row r="4" spans="1:18" ht="18.75" x14ac:dyDescent="0.3">
      <c r="A4" s="81"/>
      <c r="B4" s="81"/>
      <c r="C4" s="81"/>
      <c r="D4" s="81"/>
      <c r="E4" s="81"/>
      <c r="F4" s="81"/>
      <c r="G4" s="81"/>
      <c r="H4" s="81"/>
      <c r="I4" s="81"/>
      <c r="J4" s="81"/>
      <c r="K4" s="81"/>
      <c r="L4" s="81"/>
      <c r="M4" s="81"/>
      <c r="N4" s="2"/>
      <c r="O4" s="2"/>
      <c r="P4" s="2"/>
      <c r="Q4" s="81"/>
    </row>
    <row r="5" spans="1:18" ht="15.75" thickBot="1" x14ac:dyDescent="0.3">
      <c r="A5" s="40"/>
      <c r="B5" s="40"/>
      <c r="C5" s="40"/>
      <c r="D5" s="40"/>
      <c r="E5" s="40"/>
      <c r="F5" s="40"/>
      <c r="G5" s="40"/>
      <c r="H5" s="40"/>
      <c r="I5" s="40"/>
      <c r="J5" s="40"/>
      <c r="K5" s="40"/>
      <c r="L5" s="40"/>
      <c r="M5" s="40"/>
      <c r="Q5" s="40"/>
    </row>
    <row r="6" spans="1:18" s="5" customFormat="1" ht="15.75" thickBot="1" x14ac:dyDescent="0.3">
      <c r="A6" s="82" t="s">
        <v>75</v>
      </c>
      <c r="C6" s="8"/>
      <c r="D6" s="80" t="s">
        <v>45</v>
      </c>
      <c r="E6" s="8"/>
      <c r="G6" s="80"/>
      <c r="H6" s="80"/>
      <c r="I6" s="8"/>
      <c r="J6" s="8"/>
      <c r="K6" s="9"/>
      <c r="L6" s="9"/>
      <c r="M6" s="9"/>
      <c r="N6" s="4"/>
      <c r="O6" s="4"/>
      <c r="P6" s="4"/>
      <c r="Q6" s="8"/>
    </row>
    <row r="7" spans="1:18" s="5" customFormat="1" ht="16.5" hidden="1" customHeight="1" outlineLevel="1" x14ac:dyDescent="0.25">
      <c r="A7" s="6"/>
      <c r="B7" s="7" t="s">
        <v>1</v>
      </c>
      <c r="C7" s="7" t="s">
        <v>1</v>
      </c>
      <c r="D7" s="7" t="s">
        <v>1</v>
      </c>
      <c r="E7" s="7" t="s">
        <v>1</v>
      </c>
      <c r="F7" s="7" t="s">
        <v>1</v>
      </c>
      <c r="G7" s="7" t="s">
        <v>1</v>
      </c>
      <c r="H7" s="7" t="s">
        <v>1</v>
      </c>
      <c r="I7" s="7" t="s">
        <v>1</v>
      </c>
      <c r="J7" s="8"/>
      <c r="K7" s="9"/>
      <c r="L7" s="9"/>
      <c r="M7" s="9"/>
      <c r="N7" s="7" t="s">
        <v>1</v>
      </c>
      <c r="O7" s="7" t="s">
        <v>1</v>
      </c>
      <c r="P7" s="7" t="s">
        <v>1</v>
      </c>
      <c r="Q7" s="7"/>
    </row>
    <row r="8" spans="1:18" s="5" customFormat="1" ht="16.5" hidden="1" customHeight="1" outlineLevel="1" x14ac:dyDescent="0.25">
      <c r="A8" s="6"/>
      <c r="B8" s="10" t="s">
        <v>2</v>
      </c>
      <c r="C8" s="10" t="s">
        <v>2</v>
      </c>
      <c r="D8" s="10" t="s">
        <v>2</v>
      </c>
      <c r="E8" s="10" t="s">
        <v>2</v>
      </c>
      <c r="F8" s="10" t="s">
        <v>2</v>
      </c>
      <c r="G8" s="10" t="s">
        <v>2</v>
      </c>
      <c r="H8" s="10" t="s">
        <v>2</v>
      </c>
      <c r="I8" s="10" t="s">
        <v>2</v>
      </c>
      <c r="J8" s="8"/>
      <c r="K8" s="9"/>
      <c r="L8" s="9"/>
      <c r="M8" s="9"/>
      <c r="N8" s="10" t="s">
        <v>56</v>
      </c>
      <c r="O8" s="10" t="s">
        <v>2</v>
      </c>
      <c r="P8" s="10" t="s">
        <v>56</v>
      </c>
      <c r="Q8" s="10"/>
    </row>
    <row r="9" spans="1:18" s="5" customFormat="1" ht="29.25" hidden="1" customHeight="1" outlineLevel="1" x14ac:dyDescent="0.25">
      <c r="A9" s="6"/>
      <c r="B9" s="10" t="s">
        <v>3</v>
      </c>
      <c r="C9" s="10" t="s">
        <v>3</v>
      </c>
      <c r="D9" s="10" t="s">
        <v>3</v>
      </c>
      <c r="E9" s="10" t="s">
        <v>3</v>
      </c>
      <c r="F9" s="10" t="s">
        <v>3</v>
      </c>
      <c r="G9" s="10" t="s">
        <v>3</v>
      </c>
      <c r="H9" s="10" t="s">
        <v>3</v>
      </c>
      <c r="I9" s="10" t="s">
        <v>3</v>
      </c>
      <c r="J9" s="8"/>
      <c r="K9" s="9"/>
      <c r="L9" s="9"/>
      <c r="M9" s="9"/>
      <c r="N9" s="10" t="s">
        <v>57</v>
      </c>
      <c r="O9" s="10" t="s">
        <v>57</v>
      </c>
      <c r="P9" s="10" t="s">
        <v>3</v>
      </c>
      <c r="Q9" s="10"/>
    </row>
    <row r="10" spans="1:18" s="5" customFormat="1" ht="21" hidden="1" customHeight="1" outlineLevel="1" x14ac:dyDescent="0.25">
      <c r="A10" s="6"/>
      <c r="B10" s="10" t="s">
        <v>4</v>
      </c>
      <c r="C10" s="10" t="s">
        <v>4</v>
      </c>
      <c r="D10" s="10" t="s">
        <v>4</v>
      </c>
      <c r="E10" s="10" t="s">
        <v>4</v>
      </c>
      <c r="F10" s="10" t="s">
        <v>4</v>
      </c>
      <c r="G10" s="10" t="s">
        <v>59</v>
      </c>
      <c r="H10" s="10" t="s">
        <v>4</v>
      </c>
      <c r="I10" s="10" t="s">
        <v>4</v>
      </c>
      <c r="J10" s="8"/>
      <c r="K10" s="9"/>
      <c r="L10" s="9"/>
      <c r="M10" s="9"/>
      <c r="N10" s="10" t="s">
        <v>4</v>
      </c>
      <c r="O10" s="10" t="s">
        <v>4</v>
      </c>
      <c r="P10" s="10" t="s">
        <v>4</v>
      </c>
      <c r="Q10" s="10"/>
    </row>
    <row r="11" spans="1:18" s="5" customFormat="1" ht="21" hidden="1" customHeight="1" outlineLevel="1" x14ac:dyDescent="0.25">
      <c r="A11" s="6"/>
      <c r="B11" s="7" t="s">
        <v>5</v>
      </c>
      <c r="C11" s="7" t="s">
        <v>5</v>
      </c>
      <c r="D11" s="7" t="s">
        <v>5</v>
      </c>
      <c r="E11" s="7" t="s">
        <v>5</v>
      </c>
      <c r="F11" s="7" t="s">
        <v>5</v>
      </c>
      <c r="G11" s="7" t="s">
        <v>5</v>
      </c>
      <c r="H11" s="7" t="s">
        <v>5</v>
      </c>
      <c r="I11" s="97" t="s">
        <v>6</v>
      </c>
      <c r="J11" s="8"/>
      <c r="K11" s="9"/>
      <c r="L11" s="9"/>
      <c r="M11" s="9"/>
      <c r="N11" s="7" t="s">
        <v>6</v>
      </c>
      <c r="O11" s="7" t="s">
        <v>6</v>
      </c>
      <c r="P11" s="7" t="s">
        <v>6</v>
      </c>
      <c r="Q11" s="7"/>
    </row>
    <row r="12" spans="1:18" s="5" customFormat="1" ht="27.75" hidden="1" customHeight="1" outlineLevel="1" thickBot="1" x14ac:dyDescent="0.3">
      <c r="A12" s="6"/>
      <c r="B12" s="7" t="s">
        <v>7</v>
      </c>
      <c r="C12" s="7" t="s">
        <v>7</v>
      </c>
      <c r="D12" s="7" t="s">
        <v>7</v>
      </c>
      <c r="E12" s="7" t="s">
        <v>7</v>
      </c>
      <c r="F12" s="7" t="s">
        <v>7</v>
      </c>
      <c r="G12" s="7" t="s">
        <v>60</v>
      </c>
      <c r="H12" s="7" t="s">
        <v>7</v>
      </c>
      <c r="I12" s="7" t="s">
        <v>7</v>
      </c>
      <c r="J12" s="8"/>
      <c r="K12" s="9"/>
      <c r="L12" s="9"/>
      <c r="M12" s="9"/>
      <c r="N12" s="7" t="s">
        <v>7</v>
      </c>
      <c r="O12" s="7" t="s">
        <v>7</v>
      </c>
      <c r="P12" s="7" t="s">
        <v>7</v>
      </c>
      <c r="Q12" s="7"/>
    </row>
    <row r="13" spans="1:18" s="5" customFormat="1" ht="15.75" collapsed="1" thickBot="1" x14ac:dyDescent="0.3">
      <c r="A13" s="50" t="s">
        <v>8</v>
      </c>
      <c r="B13" s="7"/>
      <c r="C13" s="7"/>
      <c r="D13" s="7"/>
      <c r="E13" s="7"/>
      <c r="F13" s="7"/>
      <c r="G13" s="7"/>
      <c r="H13" s="7"/>
      <c r="I13" s="11" t="str">
        <f>I11&amp;"  "</f>
        <v xml:space="preserve">Working  </v>
      </c>
      <c r="J13" s="8"/>
      <c r="K13" s="9"/>
      <c r="L13" s="9"/>
      <c r="M13" s="9"/>
      <c r="N13" s="11" t="str">
        <f>N11&amp;"  "</f>
        <v xml:space="preserve">Working  </v>
      </c>
      <c r="O13" s="11" t="str">
        <f>O11&amp;"  "</f>
        <v xml:space="preserve">Working  </v>
      </c>
      <c r="P13" s="11" t="str">
        <f>P11&amp;"  "</f>
        <v xml:space="preserve">Working  </v>
      </c>
      <c r="Q13" s="77" t="s">
        <v>58</v>
      </c>
    </row>
    <row r="14" spans="1:18" s="5" customFormat="1" ht="43.5" customHeight="1" x14ac:dyDescent="0.25">
      <c r="A14" s="3"/>
      <c r="B14" s="13" t="s">
        <v>9</v>
      </c>
      <c r="C14" s="55" t="s">
        <v>9</v>
      </c>
      <c r="D14" s="15" t="s">
        <v>9</v>
      </c>
      <c r="E14" s="13" t="s">
        <v>9</v>
      </c>
      <c r="F14" s="13" t="s">
        <v>9</v>
      </c>
      <c r="G14" s="83" t="s">
        <v>9</v>
      </c>
      <c r="H14" s="79" t="s">
        <v>10</v>
      </c>
      <c r="I14" s="78" t="s">
        <v>11</v>
      </c>
      <c r="J14" s="101" t="s">
        <v>62</v>
      </c>
      <c r="K14" s="102"/>
      <c r="L14" s="101" t="s">
        <v>63</v>
      </c>
      <c r="M14" s="103"/>
      <c r="N14" s="14" t="s">
        <v>11</v>
      </c>
      <c r="O14" s="14" t="s">
        <v>11</v>
      </c>
      <c r="P14" s="14" t="s">
        <v>11</v>
      </c>
      <c r="Q14" s="78"/>
      <c r="R14" s="98" t="s">
        <v>72</v>
      </c>
    </row>
    <row r="15" spans="1:18" s="23" customFormat="1" ht="35.25" customHeight="1" thickBot="1" x14ac:dyDescent="0.3">
      <c r="A15" s="16"/>
      <c r="B15" s="75" t="s">
        <v>12</v>
      </c>
      <c r="C15" s="22" t="s">
        <v>13</v>
      </c>
      <c r="D15" s="21" t="s">
        <v>15</v>
      </c>
      <c r="E15" s="75" t="s">
        <v>50</v>
      </c>
      <c r="F15" s="75" t="s">
        <v>52</v>
      </c>
      <c r="G15" s="53" t="s">
        <v>53</v>
      </c>
      <c r="H15" s="68" t="s">
        <v>53</v>
      </c>
      <c r="I15" s="20" t="s">
        <v>53</v>
      </c>
      <c r="J15" s="21" t="s">
        <v>61</v>
      </c>
      <c r="K15" s="53" t="s">
        <v>14</v>
      </c>
      <c r="L15" s="21" t="s">
        <v>61</v>
      </c>
      <c r="M15" s="53" t="s">
        <v>14</v>
      </c>
      <c r="N15" s="20" t="s">
        <v>53</v>
      </c>
      <c r="O15" s="20" t="s">
        <v>53</v>
      </c>
      <c r="P15" s="20" t="s">
        <v>53</v>
      </c>
      <c r="Q15" s="20"/>
      <c r="R15" s="104" t="s">
        <v>73</v>
      </c>
    </row>
    <row r="16" spans="1:18" x14ac:dyDescent="0.25">
      <c r="A16" s="48" t="s">
        <v>48</v>
      </c>
      <c r="B16" s="39">
        <v>353819.46107000002</v>
      </c>
      <c r="C16" s="40">
        <v>373607.28482999996</v>
      </c>
      <c r="D16" s="39">
        <v>360662.80976999999</v>
      </c>
      <c r="E16" s="40">
        <v>410808.82792000001</v>
      </c>
      <c r="F16" s="40">
        <v>418133.92505999998</v>
      </c>
      <c r="G16" s="41">
        <v>230738.73131</v>
      </c>
      <c r="H16" s="56">
        <v>354754.90181083331</v>
      </c>
      <c r="I16" s="26">
        <v>384110.89081066672</v>
      </c>
      <c r="J16" s="25">
        <f>I16-H16</f>
        <v>29355.988999833411</v>
      </c>
      <c r="K16" s="65">
        <f>IF(ISERROR(J16/H16),"n/a",IF(ABS(J16/H16)&gt;10,"&lt;&gt;1000%",J16/H16))</f>
        <v>8.2750058843406665E-2</v>
      </c>
      <c r="L16" s="25">
        <f>I16-F16</f>
        <v>-34023.034249333257</v>
      </c>
      <c r="M16" s="66">
        <f>IF(ISERROR(L16/F16),"n/a",IF(ABS(L16/F16)&gt;10,"&lt;&gt;1000%",L16/F16))</f>
        <v>-8.1368748647819317E-2</v>
      </c>
      <c r="N16" s="26">
        <v>0</v>
      </c>
      <c r="O16" s="26">
        <v>0</v>
      </c>
      <c r="P16" s="26">
        <v>0</v>
      </c>
      <c r="Q16" s="26">
        <f>N16+O16+P16</f>
        <v>0</v>
      </c>
      <c r="R16" s="94"/>
    </row>
    <row r="17" spans="1:18" x14ac:dyDescent="0.25">
      <c r="A17" s="24" t="s">
        <v>16</v>
      </c>
      <c r="B17" s="39">
        <v>781080.65365999995</v>
      </c>
      <c r="C17" s="40">
        <v>830937.90873000002</v>
      </c>
      <c r="D17" s="39">
        <v>933909.06712999998</v>
      </c>
      <c r="E17" s="40">
        <v>972037.33394000004</v>
      </c>
      <c r="F17" s="40">
        <v>1011823.39617</v>
      </c>
      <c r="G17" s="41">
        <v>1119422.8893799998</v>
      </c>
      <c r="H17" s="56">
        <v>964399.92502746789</v>
      </c>
      <c r="I17" s="26">
        <v>969517.43422441022</v>
      </c>
      <c r="J17" s="25">
        <f>I17-H17</f>
        <v>5117.5091969423229</v>
      </c>
      <c r="K17" s="66">
        <f>IF(ISERROR(J17/H17),"n/a",IF(ABS(J17/H17)&gt;10,"&lt;&gt;1000%",J17/H17))</f>
        <v>5.3064180783678168E-3</v>
      </c>
      <c r="L17" s="25">
        <f>I17-F17</f>
        <v>-42305.961945589748</v>
      </c>
      <c r="M17" s="66">
        <f>IF(ISERROR(L17/F17),"n/a",IF(ABS(L17/F17)&gt;10,"&lt;&gt;1000%",L17/F17))</f>
        <v>-4.1811606754427903E-2</v>
      </c>
      <c r="N17" s="26">
        <v>0</v>
      </c>
      <c r="O17" s="26">
        <v>0</v>
      </c>
      <c r="P17" s="26">
        <v>0</v>
      </c>
      <c r="Q17" s="26">
        <f>N17+O17+P17</f>
        <v>0</v>
      </c>
      <c r="R17" s="94"/>
    </row>
    <row r="18" spans="1:18" x14ac:dyDescent="0.25">
      <c r="A18" s="24" t="s">
        <v>17</v>
      </c>
      <c r="B18" s="39">
        <v>0</v>
      </c>
      <c r="C18" s="40">
        <v>0</v>
      </c>
      <c r="D18" s="39">
        <v>0</v>
      </c>
      <c r="E18" s="40">
        <v>0</v>
      </c>
      <c r="F18" s="40">
        <v>0</v>
      </c>
      <c r="G18" s="41">
        <v>0</v>
      </c>
      <c r="H18" s="57">
        <v>7.9583333333333348E-6</v>
      </c>
      <c r="I18" s="28">
        <v>4.3666666666666675E-6</v>
      </c>
      <c r="J18" s="27">
        <f>I18-H18</f>
        <v>-3.5916666666666673E-6</v>
      </c>
      <c r="K18" s="66">
        <f>IF(ISERROR(J18/H18),"n/a",IF(ABS(J18/H18)&gt;10,"&lt;&gt;1000%",J18/H18))</f>
        <v>-0.45130890052356021</v>
      </c>
      <c r="L18" s="27">
        <f>I18-F18</f>
        <v>4.3666666666666675E-6</v>
      </c>
      <c r="M18" s="66" t="str">
        <f>IF(ISERROR(L18/F18),"n/a",IF(ABS(L18/F18)&gt;10,"&lt;&gt;1000%",L18/F18))</f>
        <v>n/a</v>
      </c>
      <c r="N18" s="28">
        <v>0</v>
      </c>
      <c r="O18" s="28">
        <v>0</v>
      </c>
      <c r="P18" s="28">
        <v>0</v>
      </c>
      <c r="Q18" s="28">
        <f>N18+O18+P18</f>
        <v>0</v>
      </c>
      <c r="R18" s="94"/>
    </row>
    <row r="19" spans="1:18" x14ac:dyDescent="0.25">
      <c r="A19" s="24" t="s">
        <v>18</v>
      </c>
      <c r="B19" s="39">
        <v>238132.64256000004</v>
      </c>
      <c r="C19" s="40">
        <v>267558.82195000001</v>
      </c>
      <c r="D19" s="39">
        <v>315842.32472999993</v>
      </c>
      <c r="E19" s="40">
        <v>319765.95059000002</v>
      </c>
      <c r="F19" s="40">
        <v>326754.00968000002</v>
      </c>
      <c r="G19" s="41">
        <v>210501.49131000001</v>
      </c>
      <c r="H19" s="57">
        <v>325854.8540930248</v>
      </c>
      <c r="I19" s="28">
        <v>343041.44708207704</v>
      </c>
      <c r="J19" s="27">
        <f>I19-H19</f>
        <v>17186.592989052238</v>
      </c>
      <c r="K19" s="66">
        <f>IF(ISERROR(J19/H19),"n/a",IF(ABS(J19/H19)&gt;10,"&lt;&gt;1000%",J19/H19))</f>
        <v>5.2743093353293496E-2</v>
      </c>
      <c r="L19" s="27">
        <f>I19-F19</f>
        <v>16287.437402077019</v>
      </c>
      <c r="M19" s="66">
        <f>IF(ISERROR(L19/F19),"n/a",IF(ABS(L19/F19)&gt;10,"&lt;&gt;1000%",L19/F19))</f>
        <v>4.9846174552005636E-2</v>
      </c>
      <c r="N19" s="28">
        <v>0</v>
      </c>
      <c r="O19" s="28">
        <v>0</v>
      </c>
      <c r="P19" s="28">
        <v>23318.079400000002</v>
      </c>
      <c r="Q19" s="28">
        <f>N19+O19+P19</f>
        <v>23318.079400000002</v>
      </c>
      <c r="R19" s="94"/>
    </row>
    <row r="20" spans="1:18" x14ac:dyDescent="0.25">
      <c r="A20" s="24" t="s">
        <v>19</v>
      </c>
      <c r="B20" s="39">
        <v>23406.754330000003</v>
      </c>
      <c r="C20" s="40">
        <v>25564.15294</v>
      </c>
      <c r="D20" s="39">
        <v>31655.377230000006</v>
      </c>
      <c r="E20" s="40">
        <v>41823.277000000009</v>
      </c>
      <c r="F20" s="40">
        <v>35911.881329999997</v>
      </c>
      <c r="G20" s="41">
        <v>56568.519510000006</v>
      </c>
      <c r="H20" s="57">
        <v>113379.26634097585</v>
      </c>
      <c r="I20" s="28">
        <v>125766.21888774208</v>
      </c>
      <c r="J20" s="27">
        <f>I20-H20</f>
        <v>12386.952546766232</v>
      </c>
      <c r="K20" s="66">
        <f>IF(ISERROR(J20/H20),"n/a",IF(ABS(J20/H20)&gt;10,"&lt;&gt;1000%",J20/H20))</f>
        <v>0.10925236109319859</v>
      </c>
      <c r="L20" s="27">
        <f>I20-F20</f>
        <v>89854.337557742081</v>
      </c>
      <c r="M20" s="66">
        <f>IF(ISERROR(L20/F20),"n/a",IF(ABS(L20/F20)&gt;10,"&lt;&gt;1000%",L20/F20))</f>
        <v>2.5020782601740148</v>
      </c>
      <c r="N20" s="28">
        <v>0</v>
      </c>
      <c r="O20" s="28">
        <v>0</v>
      </c>
      <c r="P20" s="28">
        <v>0</v>
      </c>
      <c r="Q20" s="28">
        <f>N20+O20+P20</f>
        <v>0</v>
      </c>
      <c r="R20" s="94"/>
    </row>
    <row r="21" spans="1:18" x14ac:dyDescent="0.25">
      <c r="A21" s="24" t="s">
        <v>20</v>
      </c>
      <c r="B21" s="39">
        <v>312020.88613999996</v>
      </c>
      <c r="C21" s="40">
        <v>345874.82639999996</v>
      </c>
      <c r="D21" s="39">
        <v>362239.98823000002</v>
      </c>
      <c r="E21" s="40">
        <v>376182.03044000006</v>
      </c>
      <c r="F21" s="40">
        <v>343415.41068000009</v>
      </c>
      <c r="G21" s="41">
        <v>144177.04849000002</v>
      </c>
      <c r="H21" s="57">
        <v>177677.69589275835</v>
      </c>
      <c r="I21" s="28">
        <v>193439.71457837103</v>
      </c>
      <c r="J21" s="27">
        <f>I21-H21</f>
        <v>15762.018685612682</v>
      </c>
      <c r="K21" s="66">
        <f>IF(ISERROR(J21/H21),"n/a",IF(ABS(J21/H21)&gt;10,"&lt;&gt;1000%",J21/H21))</f>
        <v>8.8711296071321347E-2</v>
      </c>
      <c r="L21" s="27">
        <f>I21-F21</f>
        <v>-149975.69610162906</v>
      </c>
      <c r="M21" s="66">
        <f>IF(ISERROR(L21/F21),"n/a",IF(ABS(L21/F21)&gt;10,"&lt;&gt;1000%",L21/F21))</f>
        <v>-0.43671801391982024</v>
      </c>
      <c r="N21" s="28">
        <v>0</v>
      </c>
      <c r="O21" s="28">
        <v>0</v>
      </c>
      <c r="P21" s="28">
        <v>107.85564000000001</v>
      </c>
      <c r="Q21" s="28">
        <f>N21+O21+P21</f>
        <v>107.85564000000001</v>
      </c>
      <c r="R21" s="94"/>
    </row>
    <row r="22" spans="1:18" x14ac:dyDescent="0.25">
      <c r="A22" s="48" t="s">
        <v>49</v>
      </c>
      <c r="B22" s="39">
        <v>557.84038999999984</v>
      </c>
      <c r="C22" s="40">
        <v>1096.8292000000001</v>
      </c>
      <c r="D22" s="39">
        <v>2571.5701300000005</v>
      </c>
      <c r="E22" s="40">
        <v>5158.4367699999993</v>
      </c>
      <c r="F22" s="40">
        <v>20432.940429999999</v>
      </c>
      <c r="G22" s="41">
        <v>3754.7673000000004</v>
      </c>
      <c r="H22" s="57">
        <v>17613.849934186666</v>
      </c>
      <c r="I22" s="28">
        <v>6039.6723033333319</v>
      </c>
      <c r="J22" s="27">
        <f>I22-H22</f>
        <v>-11574.177630853334</v>
      </c>
      <c r="K22" s="66">
        <f>IF(ISERROR(J22/H22),"n/a",IF(ABS(J22/H22)&gt;10,"&lt;&gt;1000%",J22/H22))</f>
        <v>-0.6571066333652047</v>
      </c>
      <c r="L22" s="27">
        <f>I22-F22</f>
        <v>-14393.268126666666</v>
      </c>
      <c r="M22" s="66">
        <f>IF(ISERROR(L22/F22),"n/a",IF(ABS(L22/F22)&gt;10,"&lt;&gt;1000%",L22/F22))</f>
        <v>-0.70441492138518735</v>
      </c>
      <c r="N22" s="28">
        <v>0</v>
      </c>
      <c r="O22" s="28">
        <v>0</v>
      </c>
      <c r="P22" s="28">
        <v>2003.954</v>
      </c>
      <c r="Q22" s="28">
        <f>N22+O22+P22</f>
        <v>2003.954</v>
      </c>
      <c r="R22" s="94"/>
    </row>
    <row r="23" spans="1:18" s="32" customFormat="1" x14ac:dyDescent="0.25">
      <c r="A23" s="29" t="s">
        <v>21</v>
      </c>
      <c r="B23" s="61">
        <v>1709018.2381500001</v>
      </c>
      <c r="C23" s="60">
        <v>1844639.8240499999</v>
      </c>
      <c r="D23" s="61">
        <v>2006881.1372199999</v>
      </c>
      <c r="E23" s="60">
        <v>2125775.8566600005</v>
      </c>
      <c r="F23" s="60">
        <v>2156471.5633500004</v>
      </c>
      <c r="G23" s="62">
        <v>1765163.4473000001</v>
      </c>
      <c r="H23" s="42">
        <v>1953680.4931072053</v>
      </c>
      <c r="I23" s="31">
        <v>2021915.3778909668</v>
      </c>
      <c r="J23" s="30">
        <f>I23-H23</f>
        <v>68234.884783761576</v>
      </c>
      <c r="K23" s="66">
        <f>IF(ISERROR(J23/H23),"n/a",IF(ABS(J23/H23)&gt;10,"&lt;&gt;1000%",J23/H23))</f>
        <v>3.4926327526175124E-2</v>
      </c>
      <c r="L23" s="30">
        <f>I23-F23</f>
        <v>-134556.18545903359</v>
      </c>
      <c r="M23" s="66">
        <f>IF(ISERROR(L23/F23),"n/a",IF(ABS(L23/F23)&gt;10,"&lt;&gt;1000%",L23/F23))</f>
        <v>-6.2396457132040929E-2</v>
      </c>
      <c r="N23" s="31">
        <v>0</v>
      </c>
      <c r="O23" s="31">
        <v>0</v>
      </c>
      <c r="P23" s="31">
        <v>25429.889040000002</v>
      </c>
      <c r="Q23" s="31">
        <f>N23+O23+P23</f>
        <v>25429.889040000002</v>
      </c>
      <c r="R23" s="94"/>
    </row>
    <row r="24" spans="1:18" x14ac:dyDescent="0.25">
      <c r="A24" s="24" t="s">
        <v>22</v>
      </c>
      <c r="B24" s="39">
        <v>-2.1095303281981613E-12</v>
      </c>
      <c r="C24" s="40">
        <v>-1.83063093572855E-11</v>
      </c>
      <c r="D24" s="39">
        <v>-2.5677422854641917E-11</v>
      </c>
      <c r="E24" s="40">
        <v>-3.0989895094535314E-12</v>
      </c>
      <c r="F24" s="40">
        <v>-4.3546606320887806E-12</v>
      </c>
      <c r="G24" s="41">
        <v>4.6275090426206589E-12</v>
      </c>
      <c r="H24" s="57">
        <v>1.8553691916167736E-12</v>
      </c>
      <c r="I24" s="28">
        <v>1.572516339365393E-12</v>
      </c>
      <c r="J24" s="27">
        <f>I24-H24</f>
        <v>-2.8285285225138063E-13</v>
      </c>
      <c r="K24" s="66">
        <f>IF(ISERROR(J24/H24),"n/a",IF(ABS(J24/H24)&gt;10,"&lt;&gt;1000%",J24/H24))</f>
        <v>-0.15245098039215682</v>
      </c>
      <c r="L24" s="27">
        <f>I24-F24</f>
        <v>5.9271769714541736E-12</v>
      </c>
      <c r="M24" s="66">
        <f>IF(ISERROR(L24/F24),"n/a",IF(ABS(L24/F24)&gt;10,"&lt;&gt;1000%",L24/F24))</f>
        <v>-1.3611111111111112</v>
      </c>
      <c r="N24" s="28">
        <v>0</v>
      </c>
      <c r="O24" s="28">
        <v>0</v>
      </c>
      <c r="P24" s="28">
        <v>21734.368559999999</v>
      </c>
      <c r="Q24" s="28">
        <f>N24+O24+P24</f>
        <v>21734.368559999999</v>
      </c>
      <c r="R24" s="94"/>
    </row>
    <row r="25" spans="1:18" x14ac:dyDescent="0.25">
      <c r="A25" s="24" t="s">
        <v>23</v>
      </c>
      <c r="B25" s="39">
        <v>-1.3779754226561636E-11</v>
      </c>
      <c r="C25" s="40">
        <v>9.2974005383439361E-11</v>
      </c>
      <c r="D25" s="39">
        <v>5.9485500969458372E-11</v>
      </c>
      <c r="E25" s="40">
        <v>-8.1899997894652195E-12</v>
      </c>
      <c r="F25" s="40">
        <v>-7.5586285674944524E-11</v>
      </c>
      <c r="G25" s="41">
        <v>0</v>
      </c>
      <c r="H25" s="57">
        <v>-1.3496901374310255E-11</v>
      </c>
      <c r="I25" s="28">
        <v>0</v>
      </c>
      <c r="J25" s="27">
        <f>I25-H25</f>
        <v>1.3496901374310255E-11</v>
      </c>
      <c r="K25" s="66">
        <f>IF(ISERROR(J25/H25),"n/a",IF(ROUND(J25,3)=0,0,IF(ABS(J25/H25)&gt;10,"&lt;&gt;1000%",J25/H25)))</f>
        <v>0</v>
      </c>
      <c r="L25" s="27">
        <f>I25-F25</f>
        <v>7.5586285674944524E-11</v>
      </c>
      <c r="M25" s="66">
        <f>IF(ISERROR(L25/F25),"n/a",IF(ABS(L25/F25)&gt;10,"&lt;&gt;1000%",L25/F25))</f>
        <v>-1</v>
      </c>
      <c r="N25" s="28">
        <v>0</v>
      </c>
      <c r="O25" s="28">
        <v>0</v>
      </c>
      <c r="P25" s="28">
        <v>48.75</v>
      </c>
      <c r="Q25" s="28">
        <f>N25+O25+P25</f>
        <v>48.75</v>
      </c>
      <c r="R25" s="94"/>
    </row>
    <row r="26" spans="1:18" x14ac:dyDescent="0.25">
      <c r="A26" s="24" t="s">
        <v>24</v>
      </c>
      <c r="B26" s="39">
        <v>1.5897967386990786E-11</v>
      </c>
      <c r="C26" s="40">
        <v>0</v>
      </c>
      <c r="D26" s="39">
        <v>-9.6915755420923238E-12</v>
      </c>
      <c r="E26" s="40">
        <v>-3.5496441341820172E-12</v>
      </c>
      <c r="F26" s="40">
        <v>1.3136741472408176E-11</v>
      </c>
      <c r="G26" s="41">
        <v>0</v>
      </c>
      <c r="H26" s="57">
        <v>3.4779077395796774E-12</v>
      </c>
      <c r="I26" s="28">
        <v>2.1676404079752066E-12</v>
      </c>
      <c r="J26" s="27">
        <f>I26-H26</f>
        <v>-1.3102673316044708E-12</v>
      </c>
      <c r="K26" s="66">
        <f>IF(ISERROR(J26/H26),"n/a",IF(ROUND(J26,3)=0,0,IF(ABS(J26/H26)&gt;10,"&lt;&gt;1000%",J26/H26)))</f>
        <v>0</v>
      </c>
      <c r="L26" s="27">
        <f>I26-F26</f>
        <v>-1.0969101064432969E-11</v>
      </c>
      <c r="M26" s="66">
        <f>IF(ISERROR(L26/F26),"n/a",IF(ABS(L26/F26)&gt;10,"&lt;&gt;1000%",L26/F26))</f>
        <v>-0.83499405750444111</v>
      </c>
      <c r="N26" s="28">
        <v>0</v>
      </c>
      <c r="O26" s="28">
        <v>0</v>
      </c>
      <c r="P26" s="28">
        <v>-104.26315</v>
      </c>
      <c r="Q26" s="28">
        <f>N26+O26+P26</f>
        <v>-104.26315</v>
      </c>
      <c r="R26" s="94"/>
    </row>
    <row r="27" spans="1:18" x14ac:dyDescent="0.25">
      <c r="A27" s="24" t="s">
        <v>25</v>
      </c>
      <c r="B27" s="39">
        <v>2.9187972927502412E-11</v>
      </c>
      <c r="C27" s="40">
        <v>1.3859107639291324E-11</v>
      </c>
      <c r="D27" s="39">
        <v>-4.0650775190442799E-11</v>
      </c>
      <c r="E27" s="40">
        <v>2.7477298658595826E-11</v>
      </c>
      <c r="F27" s="40">
        <v>1.0291671515005873E-11</v>
      </c>
      <c r="G27" s="41">
        <v>0</v>
      </c>
      <c r="H27" s="57">
        <v>0</v>
      </c>
      <c r="I27" s="28">
        <v>7.6247488323133436E-12</v>
      </c>
      <c r="J27" s="27">
        <f>I27-H27</f>
        <v>7.6247488323133436E-12</v>
      </c>
      <c r="K27" s="66" t="str">
        <f>IF(ISERROR(J27/H27),"n/a",IF(ROUND(J27,3)=0,0,IF(ABS(J27/H27)&gt;10,"&lt;&gt;1000%",J27/H27)))</f>
        <v>n/a</v>
      </c>
      <c r="L27" s="27">
        <f>I27-F27</f>
        <v>-2.6669226826925297E-12</v>
      </c>
      <c r="M27" s="66">
        <f>IF(ISERROR(L27/F27),"n/a",IF(ABS(L27/F27)&gt;10,"&lt;&gt;1000%",L27/F27))</f>
        <v>-0.25913406571556397</v>
      </c>
      <c r="N27" s="28">
        <v>0</v>
      </c>
      <c r="O27" s="28">
        <v>0</v>
      </c>
      <c r="P27" s="28">
        <v>6.5587099999999996</v>
      </c>
      <c r="Q27" s="28">
        <f>N27+O27+P27</f>
        <v>6.5587099999999996</v>
      </c>
      <c r="R27" s="94"/>
    </row>
    <row r="28" spans="1:18" x14ac:dyDescent="0.25">
      <c r="A28" s="24" t="s">
        <v>26</v>
      </c>
      <c r="B28" s="39">
        <v>-6.2282197177410125E-12</v>
      </c>
      <c r="C28" s="40">
        <v>-5.1397364586591721E-11</v>
      </c>
      <c r="D28" s="39">
        <v>5.5078999139368536E-11</v>
      </c>
      <c r="E28" s="40">
        <v>1.7229467630386352E-11</v>
      </c>
      <c r="F28" s="40">
        <v>1.6518811207788529E-11</v>
      </c>
      <c r="G28" s="41">
        <v>5.3332769311964511E-12</v>
      </c>
      <c r="H28" s="57">
        <v>4.7148205339908601E-12</v>
      </c>
      <c r="I28" s="28">
        <v>6.5119820646941663E-12</v>
      </c>
      <c r="J28" s="27">
        <f>I28-H28</f>
        <v>1.7971615307033062E-12</v>
      </c>
      <c r="K28" s="66">
        <f>IF(ISERROR(J28/H28),"n/a",IF(ROUND(J28,3)=0,0,IF(ABS(J28/H28)&gt;10,"&lt;&gt;1000%",J28/H28)))</f>
        <v>0</v>
      </c>
      <c r="L28" s="27">
        <f>I28-F28</f>
        <v>-1.0006829143094363E-11</v>
      </c>
      <c r="M28" s="66">
        <f>IF(ISERROR(L28/F28),"n/a",IF(ABS(L28/F28)&gt;10,"&lt;&gt;1000%",L28/F28))</f>
        <v>-0.60578385558254932</v>
      </c>
      <c r="N28" s="28">
        <v>0</v>
      </c>
      <c r="O28" s="28">
        <v>0</v>
      </c>
      <c r="P28" s="28">
        <v>-6602.6873299999997</v>
      </c>
      <c r="Q28" s="28">
        <f>N28+O28+P28</f>
        <v>-6602.6873299999997</v>
      </c>
      <c r="R28" s="94"/>
    </row>
    <row r="29" spans="1:18" s="32" customFormat="1" x14ac:dyDescent="0.25">
      <c r="A29" s="29" t="s">
        <v>27</v>
      </c>
      <c r="B29" s="61">
        <v>2.296843604199239E-11</v>
      </c>
      <c r="C29" s="60">
        <v>3.6155142879579216E-11</v>
      </c>
      <c r="D29" s="61">
        <v>3.8544726521649864E-11</v>
      </c>
      <c r="E29" s="60">
        <v>2.9868132855881412E-11</v>
      </c>
      <c r="F29" s="60">
        <v>-3.9993722111830721E-11</v>
      </c>
      <c r="G29" s="62">
        <v>7.7690742728009361E-12</v>
      </c>
      <c r="H29" s="42">
        <v>-2.472713811485505E-12</v>
      </c>
      <c r="I29" s="31">
        <v>1.710017916903403E-11</v>
      </c>
      <c r="J29" s="30">
        <f>I29-H29</f>
        <v>1.9572892980519534E-11</v>
      </c>
      <c r="K29" s="66">
        <f>IF(ISERROR(J29/H29),"n/a",IF(ROUND(J29,3)=0,0,IF(ABS(J29/H29)&gt;10,"&lt;&gt;1000%",J29/H29)))</f>
        <v>0</v>
      </c>
      <c r="L29" s="30">
        <f>I29-F29</f>
        <v>5.7093901280864747E-11</v>
      </c>
      <c r="M29" s="66">
        <f>IF(ISERROR(L29/F29),"n/a",IF(ABS(L29/F29)&gt;10,"&lt;&gt;1000%",L29/F29))</f>
        <v>-1.4275715853907869</v>
      </c>
      <c r="N29" s="31">
        <v>0</v>
      </c>
      <c r="O29" s="31">
        <v>0</v>
      </c>
      <c r="P29" s="31">
        <v>15082.726789999995</v>
      </c>
      <c r="Q29" s="31">
        <f>N29+O29+P29</f>
        <v>15082.726789999995</v>
      </c>
      <c r="R29" s="95"/>
    </row>
    <row r="30" spans="1:18" s="32" customFormat="1" x14ac:dyDescent="0.25">
      <c r="A30" s="29" t="s">
        <v>28</v>
      </c>
      <c r="B30" s="61">
        <v>1709018.2381500001</v>
      </c>
      <c r="C30" s="60">
        <v>1844639.8240500002</v>
      </c>
      <c r="D30" s="61">
        <v>2006881.1372199999</v>
      </c>
      <c r="E30" s="60">
        <v>2125775.85666</v>
      </c>
      <c r="F30" s="60">
        <v>2156471.56335</v>
      </c>
      <c r="G30" s="62">
        <v>1765163.4473000001</v>
      </c>
      <c r="H30" s="42">
        <v>1953680.4931072053</v>
      </c>
      <c r="I30" s="31">
        <v>2021915.3778909668</v>
      </c>
      <c r="J30" s="30">
        <f>I30-H30</f>
        <v>68234.884783761576</v>
      </c>
      <c r="K30" s="66">
        <f>IF(ISERROR(J30/H30),"n/a",IF(ABS(J30/H30)&gt;10,"&lt;&gt;1000%",J30/H30))</f>
        <v>3.4926327526175124E-2</v>
      </c>
      <c r="L30" s="30">
        <f>I30-F30</f>
        <v>-134556.18545903312</v>
      </c>
      <c r="M30" s="66">
        <f>IF(ISERROR(L30/F30),"n/a",IF(ABS(L30/F30)&gt;10,"&lt;&gt;1000%",L30/F30))</f>
        <v>-6.2396457132040728E-2</v>
      </c>
      <c r="N30" s="31">
        <v>0</v>
      </c>
      <c r="O30" s="31">
        <v>0</v>
      </c>
      <c r="P30" s="31">
        <v>40512.615829999995</v>
      </c>
      <c r="Q30" s="31">
        <f>N30+O30+P30</f>
        <v>40512.615829999995</v>
      </c>
      <c r="R30" s="95"/>
    </row>
    <row r="31" spans="1:18" x14ac:dyDescent="0.25">
      <c r="A31" s="24" t="s">
        <v>29</v>
      </c>
      <c r="B31" s="39">
        <v>424259.63985000004</v>
      </c>
      <c r="C31" s="40">
        <v>439409.52218000009</v>
      </c>
      <c r="D31" s="39">
        <v>452368.25413000007</v>
      </c>
      <c r="E31" s="40">
        <v>469539.59746000002</v>
      </c>
      <c r="F31" s="40">
        <v>502779.92194999999</v>
      </c>
      <c r="G31" s="41">
        <v>337125.29594000004</v>
      </c>
      <c r="H31" s="57">
        <v>512825.50027909869</v>
      </c>
      <c r="I31" s="28">
        <v>507411.09518580674</v>
      </c>
      <c r="J31" s="27">
        <f>H31-I31</f>
        <v>5414.405093291949</v>
      </c>
      <c r="K31" s="66">
        <f>IF(ISERROR(J31/H31),"n/a",IF(ABS(J31/H31)&gt;10,"&lt;&gt;1000%",J31/H31))</f>
        <v>1.0557987249747191E-2</v>
      </c>
      <c r="L31" s="27">
        <f>F31-I31</f>
        <v>-4631.1732358067529</v>
      </c>
      <c r="M31" s="66">
        <f>IF(ISERROR(L31/F31),"n/a",IF(ABS(L31/F31)&gt;10,"&lt;&gt;1000%",L31/F31))</f>
        <v>-9.2111340044070209E-3</v>
      </c>
      <c r="N31" s="28">
        <v>0</v>
      </c>
      <c r="O31" s="28">
        <v>0</v>
      </c>
      <c r="P31" s="28">
        <v>791.836949</v>
      </c>
      <c r="Q31" s="28">
        <f>N31+O31+P31</f>
        <v>791.836949</v>
      </c>
      <c r="R31" s="94"/>
    </row>
    <row r="32" spans="1:18" x14ac:dyDescent="0.25">
      <c r="A32" s="24" t="s">
        <v>30</v>
      </c>
      <c r="B32" s="39">
        <v>581448.60690000001</v>
      </c>
      <c r="C32" s="40">
        <v>581114.10155000002</v>
      </c>
      <c r="D32" s="39">
        <v>589129.69208000007</v>
      </c>
      <c r="E32" s="40">
        <v>619792.41596999997</v>
      </c>
      <c r="F32" s="40">
        <v>658179.15872999991</v>
      </c>
      <c r="G32" s="41">
        <v>421757.85327000002</v>
      </c>
      <c r="H32" s="57">
        <v>652388.46943412046</v>
      </c>
      <c r="I32" s="28">
        <v>646427.82021904923</v>
      </c>
      <c r="J32" s="27">
        <f>H32-I32</f>
        <v>5960.6492150712293</v>
      </c>
      <c r="K32" s="66">
        <f>IF(ISERROR(J32/H32),"n/a",IF(ABS(J32/H32)&gt;10,"&lt;&gt;1000%",J32/H32))</f>
        <v>9.1366562935140099E-3</v>
      </c>
      <c r="L32" s="27">
        <f>F32-I32</f>
        <v>11751.338510950678</v>
      </c>
      <c r="M32" s="66">
        <f>IF(ISERROR(L32/F32),"n/a",IF(ABS(L32/F32)&gt;10,"&lt;&gt;1000%",L32/F32))</f>
        <v>1.7854315736198122E-2</v>
      </c>
      <c r="N32" s="28">
        <v>0</v>
      </c>
      <c r="O32" s="28">
        <v>0</v>
      </c>
      <c r="P32" s="28">
        <v>4757.4874991999995</v>
      </c>
      <c r="Q32" s="28">
        <f>N32+O32+P32</f>
        <v>4757.4874991999995</v>
      </c>
      <c r="R32" s="94"/>
    </row>
    <row r="33" spans="1:18" x14ac:dyDescent="0.25">
      <c r="A33" s="24" t="s">
        <v>31</v>
      </c>
      <c r="B33" s="39">
        <v>1005708.2467500002</v>
      </c>
      <c r="C33" s="40">
        <v>1020523.62373</v>
      </c>
      <c r="D33" s="39">
        <v>1041497.9462100002</v>
      </c>
      <c r="E33" s="40">
        <v>1089332.01343</v>
      </c>
      <c r="F33" s="40">
        <v>1160959.0806799999</v>
      </c>
      <c r="G33" s="41">
        <v>758883.14921000006</v>
      </c>
      <c r="H33" s="57">
        <v>1165213.9697132192</v>
      </c>
      <c r="I33" s="28">
        <v>1153838.915404856</v>
      </c>
      <c r="J33" s="27">
        <f>H33-I33</f>
        <v>11375.054308363236</v>
      </c>
      <c r="K33" s="66">
        <f>IF(ISERROR(J33/H33),"n/a",IF(ABS(J33/H33)&gt;10,"&lt;&gt;1000%",J33/H33))</f>
        <v>9.7622021397176083E-3</v>
      </c>
      <c r="L33" s="27">
        <f>F33-I33</f>
        <v>7120.1652751439251</v>
      </c>
      <c r="M33" s="66">
        <f>IF(ISERROR(L33/F33),"n/a",IF(ABS(L33/F33)&gt;10,"&lt;&gt;1000%",L33/F33))</f>
        <v>6.1330027850537887E-3</v>
      </c>
      <c r="N33" s="28">
        <v>0</v>
      </c>
      <c r="O33" s="28">
        <v>0</v>
      </c>
      <c r="P33" s="28">
        <v>5549.3244482</v>
      </c>
      <c r="Q33" s="28">
        <f>N33+O33+P33</f>
        <v>5549.3244482</v>
      </c>
      <c r="R33" s="94"/>
    </row>
    <row r="34" spans="1:18" x14ac:dyDescent="0.25">
      <c r="A34" s="24" t="s">
        <v>32</v>
      </c>
      <c r="B34" s="39">
        <v>337731.39760999999</v>
      </c>
      <c r="C34" s="40">
        <v>344663.82171999995</v>
      </c>
      <c r="D34" s="39">
        <v>348136.12056000007</v>
      </c>
      <c r="E34" s="40">
        <v>341548.42317000002</v>
      </c>
      <c r="F34" s="40">
        <v>378493.81297999999</v>
      </c>
      <c r="G34" s="41">
        <v>255409.30185999989</v>
      </c>
      <c r="H34" s="57">
        <v>401530.45373889664</v>
      </c>
      <c r="I34" s="28">
        <v>334756.61993130652</v>
      </c>
      <c r="J34" s="27">
        <f>H34-I34</f>
        <v>66773.833807590127</v>
      </c>
      <c r="K34" s="66">
        <f>IF(ISERROR(J34/H34),"n/a",IF(ABS(J34/H34)&gt;10,"&lt;&gt;1000%",J34/H34))</f>
        <v>0.16629830486285149</v>
      </c>
      <c r="L34" s="27">
        <f>F34-I34</f>
        <v>43737.193048693473</v>
      </c>
      <c r="M34" s="66">
        <f>IF(ISERROR(L34/F34),"n/a",IF(ABS(L34/F34)&gt;10,"&lt;&gt;1000%",L34/F34))</f>
        <v>0.11555589959142765</v>
      </c>
      <c r="N34" s="28">
        <v>0</v>
      </c>
      <c r="O34" s="28">
        <v>0</v>
      </c>
      <c r="P34" s="28">
        <v>2237.1711816061002</v>
      </c>
      <c r="Q34" s="28">
        <f>N34+O34+P34</f>
        <v>2237.1711816061002</v>
      </c>
      <c r="R34" s="94"/>
    </row>
    <row r="35" spans="1:18" x14ac:dyDescent="0.25">
      <c r="A35" s="24" t="s">
        <v>33</v>
      </c>
      <c r="B35" s="39">
        <v>1343439.6443599998</v>
      </c>
      <c r="C35" s="40">
        <v>1365187.4454500002</v>
      </c>
      <c r="D35" s="39">
        <v>1389634.0667699999</v>
      </c>
      <c r="E35" s="40">
        <v>1430880.4366000001</v>
      </c>
      <c r="F35" s="40">
        <v>1539452.8936599998</v>
      </c>
      <c r="G35" s="41">
        <v>1014292.45107</v>
      </c>
      <c r="H35" s="57">
        <v>1566744.4234521159</v>
      </c>
      <c r="I35" s="28">
        <v>1488595.5353361624</v>
      </c>
      <c r="J35" s="27">
        <f>H35-I35</f>
        <v>78148.888115953421</v>
      </c>
      <c r="K35" s="66">
        <f>IF(ISERROR(J35/H35),"n/a",IF(ABS(J35/H35)&gt;10,"&lt;&gt;1000%",J35/H35))</f>
        <v>4.9879793376741428E-2</v>
      </c>
      <c r="L35" s="27">
        <f>F35-I35</f>
        <v>50857.358323837398</v>
      </c>
      <c r="M35" s="66">
        <f>IF(ISERROR(L35/F35),"n/a",IF(ABS(L35/F35)&gt;10,"&lt;&gt;1000%",L35/F35))</f>
        <v>3.3035995146902912E-2</v>
      </c>
      <c r="N35" s="28">
        <v>0</v>
      </c>
      <c r="O35" s="28">
        <v>0</v>
      </c>
      <c r="P35" s="28">
        <v>7786.4956298060997</v>
      </c>
      <c r="Q35" s="28">
        <f>N35+O35+P35</f>
        <v>7786.4956298060997</v>
      </c>
      <c r="R35" s="94"/>
    </row>
    <row r="36" spans="1:18" x14ac:dyDescent="0.25">
      <c r="A36" s="24" t="s">
        <v>34</v>
      </c>
      <c r="B36" s="39">
        <v>71050.036849999989</v>
      </c>
      <c r="C36" s="40">
        <v>71721.592770000017</v>
      </c>
      <c r="D36" s="39">
        <v>76182.595809999999</v>
      </c>
      <c r="E36" s="40">
        <v>81634.443119999982</v>
      </c>
      <c r="F36" s="40">
        <v>73464.289949999991</v>
      </c>
      <c r="G36" s="41">
        <v>66234.504390000002</v>
      </c>
      <c r="H36" s="57">
        <v>88606.304820572797</v>
      </c>
      <c r="I36" s="28">
        <v>87890.117711925355</v>
      </c>
      <c r="J36" s="27">
        <f>H36-I36</f>
        <v>716.18710864744207</v>
      </c>
      <c r="K36" s="66">
        <f>IF(ISERROR(J36/H36),"n/a",IF(ABS(J36/H36)&gt;10,"&lt;&gt;1000%",J36/H36))</f>
        <v>8.082800767933121E-3</v>
      </c>
      <c r="L36" s="27">
        <f>F36-I36</f>
        <v>-14425.827761925364</v>
      </c>
      <c r="M36" s="66">
        <f>IF(ISERROR(L36/F36),"n/a",IF(ABS(L36/F36)&gt;10,"&lt;&gt;1000%",L36/F36))</f>
        <v>-0.19636516968643711</v>
      </c>
      <c r="N36" s="28">
        <v>0</v>
      </c>
      <c r="O36" s="28">
        <v>0</v>
      </c>
      <c r="P36" s="28">
        <v>12990.41159</v>
      </c>
      <c r="Q36" s="28">
        <f>N36+O36+P36</f>
        <v>12990.41159</v>
      </c>
      <c r="R36" s="94"/>
    </row>
    <row r="37" spans="1:18" x14ac:dyDescent="0.25">
      <c r="A37" s="24" t="s">
        <v>35</v>
      </c>
      <c r="B37" s="39">
        <v>96807.324209999977</v>
      </c>
      <c r="C37" s="40">
        <v>93429.038630000025</v>
      </c>
      <c r="D37" s="39">
        <v>122888.68003999999</v>
      </c>
      <c r="E37" s="40">
        <v>119045.01379</v>
      </c>
      <c r="F37" s="40">
        <v>136562.14523000002</v>
      </c>
      <c r="G37" s="41">
        <v>344588.66544999997</v>
      </c>
      <c r="H37" s="57">
        <v>139861.90034166552</v>
      </c>
      <c r="I37" s="28">
        <v>170100.70771518452</v>
      </c>
      <c r="J37" s="27">
        <f>H37-I37</f>
        <v>-30238.807373518997</v>
      </c>
      <c r="K37" s="66">
        <f>IF(ISERROR(J37/H37),"n/a",IF(ABS(J37/H37)&gt;10,"&lt;&gt;1000%",J37/H37))</f>
        <v>-0.21620475125569785</v>
      </c>
      <c r="L37" s="27">
        <f>F37-I37</f>
        <v>-33538.562485184491</v>
      </c>
      <c r="M37" s="66">
        <f>IF(ISERROR(L37/F37),"n/a",IF(ABS(L37/F37)&gt;10,"&lt;&gt;1000%",L37/F37))</f>
        <v>-0.24559194225235945</v>
      </c>
      <c r="N37" s="28">
        <v>0</v>
      </c>
      <c r="O37" s="28">
        <v>0</v>
      </c>
      <c r="P37" s="28">
        <v>2253.51046</v>
      </c>
      <c r="Q37" s="28">
        <f>N37+O37+P37</f>
        <v>2253.51046</v>
      </c>
      <c r="R37" s="94"/>
    </row>
    <row r="38" spans="1:18" x14ac:dyDescent="0.25">
      <c r="A38" s="24" t="s">
        <v>36</v>
      </c>
      <c r="B38" s="39">
        <v>317036.34928999998</v>
      </c>
      <c r="C38" s="40">
        <v>319056.69981000008</v>
      </c>
      <c r="D38" s="39">
        <v>290152.28869000002</v>
      </c>
      <c r="E38" s="40">
        <v>348447.78911000001</v>
      </c>
      <c r="F38" s="40">
        <v>351184.25191000011</v>
      </c>
      <c r="G38" s="41">
        <v>89310.388799999986</v>
      </c>
      <c r="H38" s="57">
        <v>303003.54117125453</v>
      </c>
      <c r="I38" s="28">
        <v>231033.91034790815</v>
      </c>
      <c r="J38" s="27">
        <f>H38-I38</f>
        <v>71969.630823346379</v>
      </c>
      <c r="K38" s="66">
        <f>IF(ISERROR(J38/H38),"n/a",IF(ABS(J38/H38)&gt;10,"&lt;&gt;1000%",J38/H38))</f>
        <v>0.23752075815731102</v>
      </c>
      <c r="L38" s="27">
        <f>F38-I38</f>
        <v>120150.34156209195</v>
      </c>
      <c r="M38" s="66">
        <f>IF(ISERROR(L38/F38),"n/a",IF(ABS(L38/F38)&gt;10,"&lt;&gt;1000%",L38/F38))</f>
        <v>0.34212907016366878</v>
      </c>
      <c r="N38" s="28">
        <v>0</v>
      </c>
      <c r="O38" s="28">
        <v>0</v>
      </c>
      <c r="P38" s="28">
        <v>6422.1365635250995</v>
      </c>
      <c r="Q38" s="28">
        <f>N38+O38+P38</f>
        <v>6422.1365635250995</v>
      </c>
      <c r="R38" s="94"/>
    </row>
    <row r="39" spans="1:18" x14ac:dyDescent="0.25">
      <c r="A39" s="24" t="s">
        <v>37</v>
      </c>
      <c r="B39" s="39">
        <v>0</v>
      </c>
      <c r="C39" s="40">
        <v>0</v>
      </c>
      <c r="D39" s="39">
        <v>0</v>
      </c>
      <c r="E39" s="40">
        <v>0</v>
      </c>
      <c r="F39" s="40">
        <v>0</v>
      </c>
      <c r="G39" s="41">
        <v>0</v>
      </c>
      <c r="H39" s="57">
        <v>0</v>
      </c>
      <c r="I39" s="28">
        <v>0</v>
      </c>
      <c r="J39" s="27">
        <f>H39-I39</f>
        <v>0</v>
      </c>
      <c r="K39" s="66" t="str">
        <f>IF(ISERROR(J39/H39),"n/a",IF(ABS(J39/H39)&gt;10,"&lt;&gt;1000%",J39/H39))</f>
        <v>n/a</v>
      </c>
      <c r="L39" s="27">
        <f>F39-I39</f>
        <v>0</v>
      </c>
      <c r="M39" s="66" t="str">
        <f>IF(ISERROR(L39/F39),"n/a",IF(ABS(L39/F39)&gt;10,"&lt;&gt;1000%",L39/F39))</f>
        <v>n/a</v>
      </c>
      <c r="N39" s="28">
        <v>0</v>
      </c>
      <c r="O39" s="28">
        <v>0</v>
      </c>
      <c r="P39" s="28">
        <v>0</v>
      </c>
      <c r="Q39" s="28">
        <f>N39+O39+P39</f>
        <v>0</v>
      </c>
      <c r="R39" s="94"/>
    </row>
    <row r="40" spans="1:18" x14ac:dyDescent="0.25">
      <c r="A40" s="24" t="s">
        <v>38</v>
      </c>
      <c r="B40" s="39">
        <v>484893.71035000001</v>
      </c>
      <c r="C40" s="40">
        <v>484207.33121000003</v>
      </c>
      <c r="D40" s="39">
        <v>489223.56453999993</v>
      </c>
      <c r="E40" s="40">
        <v>549127.24601999996</v>
      </c>
      <c r="F40" s="40">
        <v>561210.68709000002</v>
      </c>
      <c r="G40" s="41">
        <v>500133.55864</v>
      </c>
      <c r="H40" s="57">
        <v>531471.7463334928</v>
      </c>
      <c r="I40" s="28">
        <v>489024.73577501805</v>
      </c>
      <c r="J40" s="27">
        <f>H40-I40</f>
        <v>42447.010558474751</v>
      </c>
      <c r="K40" s="66">
        <f>IF(ISERROR(J40/H40),"n/a",IF(ABS(J40/H40)&gt;10,"&lt;&gt;1000%",J40/H40))</f>
        <v>7.9866918328786771E-2</v>
      </c>
      <c r="L40" s="27">
        <f>F40-I40</f>
        <v>72185.951314981969</v>
      </c>
      <c r="M40" s="66">
        <f>IF(ISERROR(L40/F40),"n/a",IF(ABS(L40/F40)&gt;10,"&lt;&gt;1000%",L40/F40))</f>
        <v>0.12862540392678887</v>
      </c>
      <c r="N40" s="28">
        <v>0</v>
      </c>
      <c r="O40" s="28">
        <v>0</v>
      </c>
      <c r="P40" s="28">
        <v>21666.058613525096</v>
      </c>
      <c r="Q40" s="28">
        <f>N40+O40+P40</f>
        <v>21666.058613525096</v>
      </c>
      <c r="R40" s="94"/>
    </row>
    <row r="41" spans="1:18" s="32" customFormat="1" ht="15.75" thickBot="1" x14ac:dyDescent="0.3">
      <c r="A41" s="33" t="s">
        <v>39</v>
      </c>
      <c r="B41" s="63">
        <v>1828333.3547100001</v>
      </c>
      <c r="C41" s="44">
        <v>1849394.7766600004</v>
      </c>
      <c r="D41" s="61">
        <v>1878857.6313099999</v>
      </c>
      <c r="E41" s="60">
        <v>1980007.6826200003</v>
      </c>
      <c r="F41" s="60">
        <v>2100663.5807499997</v>
      </c>
      <c r="G41" s="62">
        <v>1514426.0097100001</v>
      </c>
      <c r="H41" s="58">
        <v>2098216.1697856085</v>
      </c>
      <c r="I41" s="35">
        <v>1977620.2711111805</v>
      </c>
      <c r="J41" s="34">
        <f>H41-I41</f>
        <v>120595.898674428</v>
      </c>
      <c r="K41" s="67">
        <f>IF(ISERROR(J41/H41),"n/a",IF(ABS(J41/H41)&gt;10,"&lt;&gt;1000%",J41/H41))</f>
        <v>5.7475440524676846E-2</v>
      </c>
      <c r="L41" s="34">
        <f>F41-I41</f>
        <v>123043.30963881919</v>
      </c>
      <c r="M41" s="67">
        <f>IF(ISERROR(L41/F41),"n/a",IF(ABS(L41/F41)&gt;10,"&lt;&gt;1000%",L41/F41))</f>
        <v>5.8573543506137735E-2</v>
      </c>
      <c r="N41" s="35">
        <v>0</v>
      </c>
      <c r="O41" s="35">
        <v>0</v>
      </c>
      <c r="P41" s="35">
        <v>29452.554243331197</v>
      </c>
      <c r="Q41" s="35">
        <f>N41+O41+P41</f>
        <v>29452.554243331197</v>
      </c>
      <c r="R41" s="95"/>
    </row>
    <row r="42" spans="1:18" s="32" customFormat="1" ht="15.75" thickBot="1" x14ac:dyDescent="0.3">
      <c r="A42" s="88" t="s">
        <v>40</v>
      </c>
      <c r="B42" s="88">
        <v>-119315.11655999991</v>
      </c>
      <c r="C42" s="89">
        <v>-4754.9526100000439</v>
      </c>
      <c r="D42" s="36">
        <v>128023.50591000001</v>
      </c>
      <c r="E42" s="37">
        <v>145768.1740399999</v>
      </c>
      <c r="F42" s="37">
        <v>55807.982600000265</v>
      </c>
      <c r="G42" s="38">
        <v>250737.43759000005</v>
      </c>
      <c r="H42" s="90">
        <v>-144535.67667840337</v>
      </c>
      <c r="I42" s="91">
        <v>44295.106779786256</v>
      </c>
      <c r="J42" s="92">
        <f>I42-H42</f>
        <v>188830.78345818963</v>
      </c>
      <c r="K42" s="93">
        <f>IF(ISERROR(J42/H42),"n/a",IF(ABS(J42/H42)&gt;10,"&lt;&gt;1000%",J42/H42))</f>
        <v>-1.3064648659607021</v>
      </c>
      <c r="L42" s="92">
        <f>I42-F42</f>
        <v>-11512.875820214009</v>
      </c>
      <c r="M42" s="93">
        <f>IF(ISERROR(L42/F42),"n/a",IF(ABS(L42/F42)&gt;10,"&lt;&gt;1000%",L42/F42))</f>
        <v>-0.20629442749672078</v>
      </c>
      <c r="N42" s="91">
        <v>0</v>
      </c>
      <c r="O42" s="91">
        <v>0</v>
      </c>
      <c r="P42" s="91">
        <v>11060.061586668797</v>
      </c>
      <c r="Q42" s="91">
        <f>N42+O42+P42</f>
        <v>11060.061586668797</v>
      </c>
      <c r="R42" s="92"/>
    </row>
    <row r="43" spans="1:18" s="32" customFormat="1" x14ac:dyDescent="0.25">
      <c r="A43" s="84" t="s">
        <v>41</v>
      </c>
      <c r="B43" s="61">
        <v>55746.592700000059</v>
      </c>
      <c r="C43" s="60">
        <v>-4574.274600000128</v>
      </c>
      <c r="D43" s="36">
        <v>-60696.154470000154</v>
      </c>
      <c r="E43" s="37">
        <v>-46181.175659999935</v>
      </c>
      <c r="F43" s="37">
        <v>-16721.331729999765</v>
      </c>
      <c r="G43" s="38">
        <v>8844.4078799999588</v>
      </c>
      <c r="H43" s="85">
        <v>48337.839449951825</v>
      </c>
      <c r="I43" s="86">
        <v>53916.661650144306</v>
      </c>
      <c r="J43" s="87">
        <f>I43-H43</f>
        <v>5578.8222001924805</v>
      </c>
      <c r="K43" s="66">
        <f>IF(ISERROR(J43/H43),"n/a",IF(ABS(J43/H43)&gt;10,"&lt;&gt;1000%",J43/H43))</f>
        <v>0.11541314762255143</v>
      </c>
      <c r="L43" s="87">
        <f>I43-F43</f>
        <v>70637.993380144064</v>
      </c>
      <c r="M43" s="66">
        <f>IF(ISERROR(L43/F43),"n/a",IF(ABS(L43/F43)&gt;10,"&lt;&gt;1000%",L43/F43))</f>
        <v>-4.2244238988101852</v>
      </c>
      <c r="N43" s="86">
        <v>0</v>
      </c>
      <c r="O43" s="86">
        <v>0</v>
      </c>
      <c r="P43" s="86">
        <v>-1849.1896299999999</v>
      </c>
      <c r="Q43" s="86">
        <f>N43+O43+P43</f>
        <v>-1849.1896299999999</v>
      </c>
      <c r="R43" s="95"/>
    </row>
    <row r="44" spans="1:18" s="32" customFormat="1" ht="15.75" thickBot="1" x14ac:dyDescent="0.3">
      <c r="A44" s="33" t="s">
        <v>42</v>
      </c>
      <c r="B44" s="63">
        <v>-63568.523859999848</v>
      </c>
      <c r="C44" s="44">
        <v>-9329.2272100001719</v>
      </c>
      <c r="D44" s="63">
        <v>67327.351439999853</v>
      </c>
      <c r="E44" s="44">
        <v>99586.998379999975</v>
      </c>
      <c r="F44" s="44">
        <v>39086.6508700005</v>
      </c>
      <c r="G44" s="64">
        <v>259581.84546999994</v>
      </c>
      <c r="H44" s="58">
        <v>-96197.837228451564</v>
      </c>
      <c r="I44" s="35">
        <v>98211.768429930569</v>
      </c>
      <c r="J44" s="34">
        <f>I44-H44</f>
        <v>194409.60565838212</v>
      </c>
      <c r="K44" s="67">
        <f>IF(ISERROR(J44/H44),"n/a",IF(ABS(J44/H44)&gt;10,"&lt;&gt;1000%",J44/H44))</f>
        <v>-2.0209353064424547</v>
      </c>
      <c r="L44" s="34">
        <f>I44-F44</f>
        <v>59125.11755993007</v>
      </c>
      <c r="M44" s="67">
        <f>IF(ISERROR(L44/F44),"n/a",IF(ABS(L44/F44)&gt;10,"&lt;&gt;1000%",L44/F44))</f>
        <v>1.5126677841132035</v>
      </c>
      <c r="N44" s="35">
        <v>0</v>
      </c>
      <c r="O44" s="35">
        <v>0</v>
      </c>
      <c r="P44" s="35">
        <v>9210.8719566687978</v>
      </c>
      <c r="Q44" s="35">
        <f>N44+O44+P44</f>
        <v>9210.8719566687978</v>
      </c>
      <c r="R44" s="96"/>
    </row>
    <row r="45" spans="1:18" s="32" customFormat="1" x14ac:dyDescent="0.25">
      <c r="A45" s="84" t="s">
        <v>64</v>
      </c>
      <c r="B45" s="61">
        <v>920157.67778000049</v>
      </c>
      <c r="C45" s="60">
        <v>856589.153920001</v>
      </c>
      <c r="D45" s="61">
        <v>847259.92671000003</v>
      </c>
      <c r="E45" s="60">
        <v>914587.27815000131</v>
      </c>
      <c r="F45" s="60">
        <v>1014174.2765300014</v>
      </c>
      <c r="G45" s="62">
        <v>1053260.9274000009</v>
      </c>
      <c r="H45" s="85">
        <v>1053266.7253199995</v>
      </c>
      <c r="I45" s="86">
        <v>1053260.9273499998</v>
      </c>
      <c r="J45" s="87">
        <f>I45-H45</f>
        <v>-5.7979699997231364</v>
      </c>
      <c r="K45" s="66">
        <f>IF(ISERROR(J45/H45),"n/a",IF(ABS(J45/H45)&gt;10,"&lt;&gt;1000%",J45/H45))</f>
        <v>-5.5047499938456891E-6</v>
      </c>
      <c r="L45" s="87">
        <f>I45-F45</f>
        <v>39086.650819998351</v>
      </c>
      <c r="M45" s="66">
        <f>IF(ISERROR(L45/F45),"n/a",IF(ABS(L45/F45)&gt;10,"&lt;&gt;1000%",L45/F45))</f>
        <v>3.854036897261226E-2</v>
      </c>
      <c r="N45" s="86">
        <v>0</v>
      </c>
      <c r="O45" s="86">
        <v>0</v>
      </c>
      <c r="P45" s="86">
        <v>17958.974220000004</v>
      </c>
      <c r="Q45" s="86">
        <f>N45+O45+P45</f>
        <v>17958.974220000004</v>
      </c>
      <c r="R45" s="95"/>
    </row>
    <row r="46" spans="1:18" s="32" customFormat="1" ht="15.75" thickBot="1" x14ac:dyDescent="0.3">
      <c r="A46" s="33" t="s">
        <v>65</v>
      </c>
      <c r="B46" s="63">
        <v>856589.15392000065</v>
      </c>
      <c r="C46" s="44">
        <v>847259.92671000084</v>
      </c>
      <c r="D46" s="63">
        <v>914587.27814999991</v>
      </c>
      <c r="E46" s="44">
        <v>1014174.2765300013</v>
      </c>
      <c r="F46" s="44">
        <v>1053260.927400002</v>
      </c>
      <c r="G46" s="64">
        <v>1312842.7728700009</v>
      </c>
      <c r="H46" s="58">
        <v>957068.888091548</v>
      </c>
      <c r="I46" s="35">
        <v>1151472.6957799303</v>
      </c>
      <c r="J46" s="34">
        <f>I46-H46</f>
        <v>194403.80768838234</v>
      </c>
      <c r="K46" s="67">
        <f>IF(ISERROR(J46/H46),"n/a",IF(ABS(J46/H46)&gt;10,"&lt;&gt;1000%",J46/H46))</f>
        <v>0.20312415345151907</v>
      </c>
      <c r="L46" s="34">
        <f>I46-F46</f>
        <v>98211.768379928311</v>
      </c>
      <c r="M46" s="67">
        <f>IF(ISERROR(L46/F46),"n/a",IF(ABS(L46/F46)&gt;10,"&lt;&gt;1000%",L46/F46))</f>
        <v>9.3245430287028919E-2</v>
      </c>
      <c r="N46" s="35">
        <v>0</v>
      </c>
      <c r="O46" s="35">
        <v>0</v>
      </c>
      <c r="P46" s="35">
        <v>27169.846176668801</v>
      </c>
      <c r="Q46" s="35">
        <f>N46+O46+P46</f>
        <v>27169.846176668801</v>
      </c>
      <c r="R46" s="96"/>
    </row>
    <row r="48" spans="1:18" x14ac:dyDescent="0.25">
      <c r="A48" s="105" t="s">
        <v>71</v>
      </c>
    </row>
  </sheetData>
  <mergeCells count="2">
    <mergeCell ref="J14:K14"/>
    <mergeCell ref="L14:M14"/>
  </mergeCells>
  <dataValidations count="3">
    <dataValidation type="list" allowBlank="1" showInputMessage="1" sqref="B15:Q15 B7:Q13">
      <formula1>"..."</formula1>
    </dataValidation>
    <dataValidation type="list" allowBlank="1" showInputMessage="1" sqref="A6">
      <formula1>"..."</formula1>
    </dataValidation>
    <dataValidation type="list" allowBlank="1" showInputMessage="1" sqref="D6">
      <formula1>"..."</formula1>
    </dataValidation>
  </dataValidations>
  <pageMargins left="0.45" right="0.45" top="0.5" bottom="0.5" header="0.3" footer="0.3"/>
  <pageSetup scale="39"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32" zoomScaleNormal="100" workbookViewId="0">
      <selection activeCell="A13" sqref="A13"/>
    </sheetView>
  </sheetViews>
  <sheetFormatPr defaultColWidth="8.85546875" defaultRowHeight="15" outlineLevelRow="1" outlineLevelCol="1" x14ac:dyDescent="0.25"/>
  <cols>
    <col min="1" max="1" width="39.28515625" style="1" customWidth="1"/>
    <col min="2" max="2" width="22" style="1" hidden="1" customWidth="1" outlineLevel="1"/>
    <col min="3" max="3" width="0.7109375" style="1" customWidth="1" outlineLevel="1"/>
    <col min="4" max="4" width="15.7109375" style="1" bestFit="1" customWidth="1"/>
    <col min="5" max="5" width="19.85546875" style="1" customWidth="1"/>
    <col min="6" max="7" width="19.28515625" style="1" customWidth="1"/>
    <col min="8" max="8" width="17.7109375" style="1" bestFit="1" customWidth="1"/>
    <col min="9" max="9" width="15.7109375" style="1" bestFit="1" customWidth="1"/>
    <col min="10" max="10" width="15.42578125" style="1" customWidth="1"/>
    <col min="11" max="13" width="16.42578125" style="1" customWidth="1"/>
    <col min="14" max="14" width="22.140625" style="1" hidden="1" customWidth="1" outlineLevel="1"/>
    <col min="15" max="15" width="30.28515625" style="1" hidden="1" customWidth="1" outlineLevel="1"/>
    <col min="16" max="16" width="31.28515625" style="1" hidden="1" customWidth="1" outlineLevel="1"/>
    <col min="17" max="17" width="18.28515625" style="1" customWidth="1" collapsed="1"/>
    <col min="18" max="18" width="101.85546875" style="1" customWidth="1"/>
    <col min="19" max="16384" width="8.85546875" style="1"/>
  </cols>
  <sheetData>
    <row r="1" spans="1:18" ht="18.75" x14ac:dyDescent="0.3">
      <c r="B1" s="49"/>
      <c r="C1" s="49"/>
      <c r="D1" s="49"/>
      <c r="E1" s="76" t="s">
        <v>66</v>
      </c>
      <c r="H1" s="49"/>
      <c r="I1" s="49"/>
      <c r="J1" s="49"/>
      <c r="K1" s="49"/>
      <c r="L1" s="49"/>
      <c r="M1" s="49"/>
      <c r="N1" s="49"/>
      <c r="O1" s="49"/>
      <c r="P1" s="49"/>
      <c r="Q1" s="49"/>
    </row>
    <row r="2" spans="1:18" ht="18.75" x14ac:dyDescent="0.3">
      <c r="B2" s="49"/>
      <c r="C2" s="49"/>
      <c r="D2" s="49"/>
      <c r="E2" s="49" t="str">
        <f>MID(A6,11,LEN(A6)-10)</f>
        <v>University of Cal Berkeley</v>
      </c>
      <c r="H2" s="49"/>
      <c r="I2" s="49"/>
      <c r="J2" s="49"/>
      <c r="K2" s="49"/>
      <c r="L2" s="49"/>
      <c r="M2" s="49"/>
      <c r="N2" s="49"/>
      <c r="O2" s="49"/>
      <c r="P2" s="49"/>
      <c r="Q2" s="49"/>
    </row>
    <row r="3" spans="1:18" ht="18.75" x14ac:dyDescent="0.3">
      <c r="B3" s="49"/>
      <c r="C3" s="49"/>
      <c r="D3" s="49"/>
      <c r="E3" s="49" t="str">
        <f>D6&amp;"  "</f>
        <v xml:space="preserve">Contracts and Grants  </v>
      </c>
      <c r="H3" s="49"/>
      <c r="I3" s="49"/>
      <c r="J3" s="49"/>
      <c r="K3" s="49"/>
      <c r="L3" s="49"/>
      <c r="M3" s="49"/>
      <c r="N3" s="49"/>
      <c r="O3" s="49"/>
      <c r="P3" s="49"/>
      <c r="Q3" s="49"/>
    </row>
    <row r="4" spans="1:18" ht="18.75" x14ac:dyDescent="0.3">
      <c r="A4" s="81"/>
      <c r="B4" s="81"/>
      <c r="C4" s="81"/>
      <c r="D4" s="81"/>
      <c r="E4" s="81"/>
      <c r="F4" s="81"/>
      <c r="G4" s="81"/>
      <c r="H4" s="81"/>
      <c r="I4" s="81"/>
      <c r="J4" s="81"/>
      <c r="K4" s="81"/>
      <c r="L4" s="81"/>
      <c r="M4" s="81"/>
      <c r="N4" s="2"/>
      <c r="O4" s="2"/>
      <c r="P4" s="2"/>
      <c r="Q4" s="81"/>
    </row>
    <row r="5" spans="1:18" ht="15.75" thickBot="1" x14ac:dyDescent="0.3">
      <c r="A5" s="40"/>
      <c r="B5" s="40"/>
      <c r="C5" s="40"/>
      <c r="D5" s="40"/>
      <c r="E5" s="40"/>
      <c r="F5" s="40"/>
      <c r="G5" s="40"/>
      <c r="H5" s="40"/>
      <c r="I5" s="40"/>
      <c r="J5" s="40"/>
      <c r="K5" s="40"/>
      <c r="L5" s="40"/>
      <c r="M5" s="40"/>
      <c r="Q5" s="40"/>
    </row>
    <row r="6" spans="1:18" s="5" customFormat="1" ht="15.75" thickBot="1" x14ac:dyDescent="0.3">
      <c r="A6" s="82" t="s">
        <v>75</v>
      </c>
      <c r="C6" s="8"/>
      <c r="D6" s="80" t="s">
        <v>0</v>
      </c>
      <c r="E6" s="8"/>
      <c r="G6" s="80"/>
      <c r="H6" s="80"/>
      <c r="I6" s="8"/>
      <c r="J6" s="8"/>
      <c r="K6" s="9"/>
      <c r="L6" s="9"/>
      <c r="M6" s="9"/>
      <c r="N6" s="4"/>
      <c r="O6" s="4"/>
      <c r="P6" s="4"/>
      <c r="Q6" s="8"/>
    </row>
    <row r="7" spans="1:18" s="5" customFormat="1" ht="26.25" hidden="1" customHeight="1" outlineLevel="1" x14ac:dyDescent="0.25">
      <c r="A7" s="6"/>
      <c r="B7" s="7" t="s">
        <v>1</v>
      </c>
      <c r="C7" s="7" t="s">
        <v>1</v>
      </c>
      <c r="D7" s="7" t="s">
        <v>1</v>
      </c>
      <c r="E7" s="7" t="s">
        <v>1</v>
      </c>
      <c r="F7" s="7" t="s">
        <v>1</v>
      </c>
      <c r="G7" s="7" t="s">
        <v>1</v>
      </c>
      <c r="H7" s="7" t="s">
        <v>1</v>
      </c>
      <c r="I7" s="7" t="s">
        <v>1</v>
      </c>
      <c r="J7" s="8"/>
      <c r="K7" s="9"/>
      <c r="L7" s="9"/>
      <c r="M7" s="9"/>
      <c r="N7" s="7" t="s">
        <v>1</v>
      </c>
      <c r="O7" s="7" t="s">
        <v>1</v>
      </c>
      <c r="P7" s="7" t="s">
        <v>1</v>
      </c>
      <c r="Q7" s="7"/>
    </row>
    <row r="8" spans="1:18" s="5" customFormat="1" ht="25.5" hidden="1" customHeight="1" outlineLevel="1" x14ac:dyDescent="0.25">
      <c r="A8" s="6"/>
      <c r="B8" s="10" t="s">
        <v>2</v>
      </c>
      <c r="C8" s="10" t="s">
        <v>2</v>
      </c>
      <c r="D8" s="10" t="s">
        <v>2</v>
      </c>
      <c r="E8" s="10" t="s">
        <v>2</v>
      </c>
      <c r="F8" s="10" t="s">
        <v>2</v>
      </c>
      <c r="G8" s="10" t="s">
        <v>2</v>
      </c>
      <c r="H8" s="10" t="s">
        <v>2</v>
      </c>
      <c r="I8" s="10" t="s">
        <v>2</v>
      </c>
      <c r="J8" s="8"/>
      <c r="K8" s="9"/>
      <c r="L8" s="9"/>
      <c r="M8" s="9"/>
      <c r="N8" s="10" t="s">
        <v>56</v>
      </c>
      <c r="O8" s="10" t="s">
        <v>2</v>
      </c>
      <c r="P8" s="10" t="s">
        <v>56</v>
      </c>
      <c r="Q8" s="10"/>
    </row>
    <row r="9" spans="1:18" s="5" customFormat="1" ht="19.5" hidden="1" customHeight="1" outlineLevel="1" x14ac:dyDescent="0.25">
      <c r="A9" s="6"/>
      <c r="B9" s="10" t="s">
        <v>3</v>
      </c>
      <c r="C9" s="10" t="s">
        <v>3</v>
      </c>
      <c r="D9" s="10" t="s">
        <v>3</v>
      </c>
      <c r="E9" s="10" t="s">
        <v>3</v>
      </c>
      <c r="F9" s="10" t="s">
        <v>3</v>
      </c>
      <c r="G9" s="10" t="s">
        <v>3</v>
      </c>
      <c r="H9" s="10" t="s">
        <v>3</v>
      </c>
      <c r="I9" s="10" t="s">
        <v>3</v>
      </c>
      <c r="J9" s="8"/>
      <c r="K9" s="9"/>
      <c r="L9" s="9"/>
      <c r="M9" s="9"/>
      <c r="N9" s="10" t="s">
        <v>57</v>
      </c>
      <c r="O9" s="10" t="s">
        <v>57</v>
      </c>
      <c r="P9" s="10" t="s">
        <v>3</v>
      </c>
      <c r="Q9" s="10"/>
    </row>
    <row r="10" spans="1:18" s="5" customFormat="1" ht="15.75" hidden="1" customHeight="1" outlineLevel="1" x14ac:dyDescent="0.25">
      <c r="A10" s="6"/>
      <c r="B10" s="10" t="s">
        <v>4</v>
      </c>
      <c r="C10" s="10" t="s">
        <v>4</v>
      </c>
      <c r="D10" s="10" t="s">
        <v>4</v>
      </c>
      <c r="E10" s="10" t="s">
        <v>4</v>
      </c>
      <c r="F10" s="10" t="s">
        <v>4</v>
      </c>
      <c r="G10" s="10" t="s">
        <v>59</v>
      </c>
      <c r="H10" s="10" t="s">
        <v>4</v>
      </c>
      <c r="I10" s="10" t="s">
        <v>4</v>
      </c>
      <c r="J10" s="8"/>
      <c r="K10" s="9"/>
      <c r="L10" s="9"/>
      <c r="M10" s="9"/>
      <c r="N10" s="10" t="s">
        <v>4</v>
      </c>
      <c r="O10" s="10" t="s">
        <v>4</v>
      </c>
      <c r="P10" s="10" t="s">
        <v>4</v>
      </c>
      <c r="Q10" s="10"/>
    </row>
    <row r="11" spans="1:18" s="5" customFormat="1" ht="22.5" hidden="1" customHeight="1" outlineLevel="1" x14ac:dyDescent="0.25">
      <c r="A11" s="6"/>
      <c r="B11" s="7" t="s">
        <v>5</v>
      </c>
      <c r="C11" s="7" t="s">
        <v>5</v>
      </c>
      <c r="D11" s="7" t="s">
        <v>5</v>
      </c>
      <c r="E11" s="7" t="s">
        <v>5</v>
      </c>
      <c r="F11" s="7" t="s">
        <v>5</v>
      </c>
      <c r="G11" s="7" t="s">
        <v>5</v>
      </c>
      <c r="H11" s="7" t="s">
        <v>5</v>
      </c>
      <c r="I11" s="97" t="s">
        <v>6</v>
      </c>
      <c r="J11" s="8"/>
      <c r="K11" s="9"/>
      <c r="L11" s="9"/>
      <c r="M11" s="9"/>
      <c r="N11" s="7" t="s">
        <v>6</v>
      </c>
      <c r="O11" s="7" t="s">
        <v>6</v>
      </c>
      <c r="P11" s="7" t="s">
        <v>6</v>
      </c>
      <c r="Q11" s="7"/>
    </row>
    <row r="12" spans="1:18" s="5" customFormat="1" ht="24.75" hidden="1" customHeight="1" outlineLevel="1" thickBot="1" x14ac:dyDescent="0.3">
      <c r="A12" s="6"/>
      <c r="B12" s="7" t="s">
        <v>7</v>
      </c>
      <c r="C12" s="7" t="s">
        <v>7</v>
      </c>
      <c r="D12" s="7" t="s">
        <v>7</v>
      </c>
      <c r="E12" s="7" t="s">
        <v>7</v>
      </c>
      <c r="F12" s="7" t="s">
        <v>7</v>
      </c>
      <c r="G12" s="7" t="s">
        <v>60</v>
      </c>
      <c r="H12" s="7" t="s">
        <v>7</v>
      </c>
      <c r="I12" s="7" t="s">
        <v>7</v>
      </c>
      <c r="J12" s="8"/>
      <c r="K12" s="9"/>
      <c r="L12" s="9"/>
      <c r="M12" s="9"/>
      <c r="N12" s="7" t="s">
        <v>7</v>
      </c>
      <c r="O12" s="7" t="s">
        <v>7</v>
      </c>
      <c r="P12" s="7" t="s">
        <v>7</v>
      </c>
      <c r="Q12" s="7"/>
    </row>
    <row r="13" spans="1:18" s="5" customFormat="1" ht="15.75" collapsed="1" thickBot="1" x14ac:dyDescent="0.3">
      <c r="A13" s="50" t="s">
        <v>8</v>
      </c>
      <c r="B13" s="7"/>
      <c r="C13" s="7"/>
      <c r="D13" s="7"/>
      <c r="E13" s="7"/>
      <c r="F13" s="7"/>
      <c r="G13" s="7"/>
      <c r="H13" s="7"/>
      <c r="I13" s="11" t="str">
        <f>I11&amp;"  "</f>
        <v xml:space="preserve">Working  </v>
      </c>
      <c r="J13" s="8"/>
      <c r="K13" s="9"/>
      <c r="L13" s="9"/>
      <c r="M13" s="9"/>
      <c r="N13" s="11" t="str">
        <f>N11&amp;"  "</f>
        <v xml:space="preserve">Working  </v>
      </c>
      <c r="O13" s="11" t="str">
        <f>O11&amp;"  "</f>
        <v xml:space="preserve">Working  </v>
      </c>
      <c r="P13" s="11" t="str">
        <f>P11&amp;"  "</f>
        <v xml:space="preserve">Working  </v>
      </c>
      <c r="Q13" s="77" t="s">
        <v>58</v>
      </c>
    </row>
    <row r="14" spans="1:18" s="5" customFormat="1" ht="39.75" customHeight="1" x14ac:dyDescent="0.25">
      <c r="A14" s="3"/>
      <c r="B14" s="13" t="s">
        <v>9</v>
      </c>
      <c r="C14" s="55" t="s">
        <v>9</v>
      </c>
      <c r="D14" s="15" t="s">
        <v>9</v>
      </c>
      <c r="E14" s="13" t="s">
        <v>9</v>
      </c>
      <c r="F14" s="13" t="s">
        <v>9</v>
      </c>
      <c r="G14" s="83" t="s">
        <v>9</v>
      </c>
      <c r="H14" s="79" t="s">
        <v>10</v>
      </c>
      <c r="I14" s="78" t="s">
        <v>11</v>
      </c>
      <c r="J14" s="101" t="s">
        <v>62</v>
      </c>
      <c r="K14" s="102"/>
      <c r="L14" s="101" t="s">
        <v>63</v>
      </c>
      <c r="M14" s="103"/>
      <c r="N14" s="14" t="s">
        <v>11</v>
      </c>
      <c r="O14" s="14" t="s">
        <v>11</v>
      </c>
      <c r="P14" s="14" t="s">
        <v>11</v>
      </c>
      <c r="Q14" s="78"/>
      <c r="R14" s="98" t="s">
        <v>72</v>
      </c>
    </row>
    <row r="15" spans="1:18" s="23" customFormat="1" ht="35.25" customHeight="1" thickBot="1" x14ac:dyDescent="0.3">
      <c r="A15" s="16"/>
      <c r="B15" s="75" t="s">
        <v>12</v>
      </c>
      <c r="C15" s="22" t="s">
        <v>13</v>
      </c>
      <c r="D15" s="21" t="s">
        <v>15</v>
      </c>
      <c r="E15" s="75" t="s">
        <v>50</v>
      </c>
      <c r="F15" s="75" t="s">
        <v>52</v>
      </c>
      <c r="G15" s="53" t="s">
        <v>53</v>
      </c>
      <c r="H15" s="68" t="s">
        <v>53</v>
      </c>
      <c r="I15" s="20" t="s">
        <v>53</v>
      </c>
      <c r="J15" s="21" t="s">
        <v>61</v>
      </c>
      <c r="K15" s="53" t="s">
        <v>14</v>
      </c>
      <c r="L15" s="21" t="s">
        <v>61</v>
      </c>
      <c r="M15" s="53" t="s">
        <v>14</v>
      </c>
      <c r="N15" s="20" t="s">
        <v>53</v>
      </c>
      <c r="O15" s="20" t="s">
        <v>53</v>
      </c>
      <c r="P15" s="20" t="s">
        <v>53</v>
      </c>
      <c r="Q15" s="20"/>
      <c r="R15" s="104" t="s">
        <v>73</v>
      </c>
    </row>
    <row r="16" spans="1:18" x14ac:dyDescent="0.25">
      <c r="A16" s="48" t="s">
        <v>48</v>
      </c>
      <c r="B16" s="39">
        <v>0</v>
      </c>
      <c r="C16" s="40">
        <v>0</v>
      </c>
      <c r="D16" s="39">
        <v>0</v>
      </c>
      <c r="E16" s="40">
        <v>0</v>
      </c>
      <c r="F16" s="40">
        <v>0</v>
      </c>
      <c r="G16" s="41">
        <v>0</v>
      </c>
      <c r="H16" s="56">
        <v>0</v>
      </c>
      <c r="I16" s="26">
        <v>0</v>
      </c>
      <c r="J16" s="25">
        <f>I16-H16</f>
        <v>0</v>
      </c>
      <c r="K16" s="65" t="str">
        <f>IF(ISERROR(J16/H16),"n/a",IF(ABS(J16/H16)&gt;10,"&lt;&gt;1000%",J16/H16))</f>
        <v>n/a</v>
      </c>
      <c r="L16" s="25">
        <f>I16-F16</f>
        <v>0</v>
      </c>
      <c r="M16" s="66" t="str">
        <f>IF(ISERROR(L16/F16),"n/a",IF(ABS(L16/F16)&gt;10,"&lt;&gt;1000%",L16/F16))</f>
        <v>n/a</v>
      </c>
      <c r="N16" s="26">
        <v>0</v>
      </c>
      <c r="O16" s="26">
        <v>0</v>
      </c>
      <c r="P16" s="26">
        <v>0</v>
      </c>
      <c r="Q16" s="26">
        <f>N16+O16+P16</f>
        <v>0</v>
      </c>
      <c r="R16" s="94"/>
    </row>
    <row r="17" spans="1:18" x14ac:dyDescent="0.25">
      <c r="A17" s="24" t="s">
        <v>16</v>
      </c>
      <c r="B17" s="39">
        <v>0</v>
      </c>
      <c r="C17" s="40">
        <v>0</v>
      </c>
      <c r="D17" s="39">
        <v>0</v>
      </c>
      <c r="E17" s="40">
        <v>0</v>
      </c>
      <c r="F17" s="40">
        <v>0</v>
      </c>
      <c r="G17" s="41">
        <v>0</v>
      </c>
      <c r="H17" s="56">
        <v>8245.7752400000008</v>
      </c>
      <c r="I17" s="26">
        <v>4291.5362533333328</v>
      </c>
      <c r="J17" s="25">
        <f>I17-H17</f>
        <v>-3954.2389866666681</v>
      </c>
      <c r="K17" s="66">
        <f>IF(ISERROR(J17/H17),"n/a",IF(ABS(J17/H17)&gt;10,"&lt;&gt;1000%",J17/H17))</f>
        <v>-0.47954726773108936</v>
      </c>
      <c r="L17" s="25">
        <f>I17-F17</f>
        <v>4291.5362533333328</v>
      </c>
      <c r="M17" s="66" t="str">
        <f>IF(ISERROR(L17/F17),"n/a",IF(ABS(L17/F17)&gt;10,"&lt;&gt;1000%",L17/F17))</f>
        <v>n/a</v>
      </c>
      <c r="N17" s="26">
        <v>0</v>
      </c>
      <c r="O17" s="26">
        <v>0</v>
      </c>
      <c r="P17" s="26">
        <v>0</v>
      </c>
      <c r="Q17" s="26">
        <f>N17+O17+P17</f>
        <v>0</v>
      </c>
      <c r="R17" s="94"/>
    </row>
    <row r="18" spans="1:18" x14ac:dyDescent="0.25">
      <c r="A18" s="24" t="s">
        <v>17</v>
      </c>
      <c r="B18" s="39">
        <v>661395.68175999983</v>
      </c>
      <c r="C18" s="40">
        <v>655955.01289000013</v>
      </c>
      <c r="D18" s="39">
        <v>679318.97526999994</v>
      </c>
      <c r="E18" s="40">
        <v>671271.92897999997</v>
      </c>
      <c r="F18" s="40">
        <v>670126.15151999996</v>
      </c>
      <c r="G18" s="41">
        <v>445103.08295999991</v>
      </c>
      <c r="H18" s="57">
        <v>663131.93991111324</v>
      </c>
      <c r="I18" s="28">
        <v>715835.74795380956</v>
      </c>
      <c r="J18" s="27">
        <f>I18-H18</f>
        <v>52703.808042696328</v>
      </c>
      <c r="K18" s="66">
        <f>IF(ISERROR(J18/H18),"n/a",IF(ABS(J18/H18)&gt;10,"&lt;&gt;1000%",J18/H18))</f>
        <v>7.9477106848089368E-2</v>
      </c>
      <c r="L18" s="27">
        <f>I18-F18</f>
        <v>45709.596433809609</v>
      </c>
      <c r="M18" s="66">
        <f>IF(ISERROR(L18/F18),"n/a",IF(ABS(L18/F18)&gt;10,"&lt;&gt;1000%",L18/F18))</f>
        <v>6.8210435199596006E-2</v>
      </c>
      <c r="N18" s="28">
        <v>0</v>
      </c>
      <c r="O18" s="28">
        <v>0</v>
      </c>
      <c r="P18" s="28">
        <v>55.186339999999994</v>
      </c>
      <c r="Q18" s="28">
        <f>N18+O18+P18</f>
        <v>55.186339999999994</v>
      </c>
      <c r="R18" s="94"/>
    </row>
    <row r="19" spans="1:18" x14ac:dyDescent="0.25">
      <c r="A19" s="24" t="s">
        <v>18</v>
      </c>
      <c r="B19" s="39">
        <v>0</v>
      </c>
      <c r="C19" s="40">
        <v>0</v>
      </c>
      <c r="D19" s="39">
        <v>0</v>
      </c>
      <c r="E19" s="40">
        <v>0</v>
      </c>
      <c r="F19" s="40">
        <v>0</v>
      </c>
      <c r="G19" s="41">
        <v>0</v>
      </c>
      <c r="H19" s="57">
        <v>0</v>
      </c>
      <c r="I19" s="28">
        <v>0</v>
      </c>
      <c r="J19" s="27">
        <f>I19-H19</f>
        <v>0</v>
      </c>
      <c r="K19" s="66" t="str">
        <f>IF(ISERROR(J19/H19),"n/a",IF(ABS(J19/H19)&gt;10,"&lt;&gt;1000%",J19/H19))</f>
        <v>n/a</v>
      </c>
      <c r="L19" s="27">
        <f>I19-F19</f>
        <v>0</v>
      </c>
      <c r="M19" s="66" t="str">
        <f>IF(ISERROR(L19/F19),"n/a",IF(ABS(L19/F19)&gt;10,"&lt;&gt;1000%",L19/F19))</f>
        <v>n/a</v>
      </c>
      <c r="N19" s="28">
        <v>0</v>
      </c>
      <c r="O19" s="28">
        <v>0</v>
      </c>
      <c r="P19" s="28">
        <v>0</v>
      </c>
      <c r="Q19" s="28">
        <f>N19+O19+P19</f>
        <v>0</v>
      </c>
      <c r="R19" s="94"/>
    </row>
    <row r="20" spans="1:18" x14ac:dyDescent="0.25">
      <c r="A20" s="24" t="s">
        <v>19</v>
      </c>
      <c r="B20" s="39">
        <v>548.65422000000001</v>
      </c>
      <c r="C20" s="40">
        <v>456.33701999999994</v>
      </c>
      <c r="D20" s="39">
        <v>573.01714000000004</v>
      </c>
      <c r="E20" s="40">
        <v>807.41746000000001</v>
      </c>
      <c r="F20" s="40">
        <v>570.58895999999993</v>
      </c>
      <c r="G20" s="41">
        <v>203.37163999999999</v>
      </c>
      <c r="H20" s="57">
        <v>296.93064847270841</v>
      </c>
      <c r="I20" s="28">
        <v>308.78241304644348</v>
      </c>
      <c r="J20" s="27">
        <f>I20-H20</f>
        <v>11.851764573735068</v>
      </c>
      <c r="K20" s="66">
        <f>IF(ISERROR(J20/H20),"n/a",IF(ABS(J20/H20)&gt;10,"&lt;&gt;1000%",J20/H20))</f>
        <v>3.9914251474867171E-2</v>
      </c>
      <c r="L20" s="27">
        <f>I20-F20</f>
        <v>-261.80654695355645</v>
      </c>
      <c r="M20" s="66">
        <f>IF(ISERROR(L20/F20),"n/a",IF(ABS(L20/F20)&gt;10,"&lt;&gt;1000%",L20/F20))</f>
        <v>-0.45883563354179946</v>
      </c>
      <c r="N20" s="28">
        <v>0</v>
      </c>
      <c r="O20" s="28">
        <v>0</v>
      </c>
      <c r="P20" s="28">
        <v>0</v>
      </c>
      <c r="Q20" s="28">
        <f>N20+O20+P20</f>
        <v>0</v>
      </c>
      <c r="R20" s="94"/>
    </row>
    <row r="21" spans="1:18" x14ac:dyDescent="0.25">
      <c r="A21" s="24" t="s">
        <v>20</v>
      </c>
      <c r="B21" s="39">
        <v>0</v>
      </c>
      <c r="C21" s="40">
        <v>0</v>
      </c>
      <c r="D21" s="39">
        <v>0</v>
      </c>
      <c r="E21" s="40">
        <v>0</v>
      </c>
      <c r="F21" s="40">
        <v>0</v>
      </c>
      <c r="G21" s="41">
        <v>0</v>
      </c>
      <c r="H21" s="57">
        <v>0</v>
      </c>
      <c r="I21" s="28">
        <v>0</v>
      </c>
      <c r="J21" s="27">
        <f>I21-H21</f>
        <v>0</v>
      </c>
      <c r="K21" s="66" t="str">
        <f>IF(ISERROR(J21/H21),"n/a",IF(ABS(J21/H21)&gt;10,"&lt;&gt;1000%",J21/H21))</f>
        <v>n/a</v>
      </c>
      <c r="L21" s="27">
        <f>I21-F21</f>
        <v>0</v>
      </c>
      <c r="M21" s="66" t="str">
        <f>IF(ISERROR(L21/F21),"n/a",IF(ABS(L21/F21)&gt;10,"&lt;&gt;1000%",L21/F21))</f>
        <v>n/a</v>
      </c>
      <c r="N21" s="28">
        <v>0</v>
      </c>
      <c r="O21" s="28">
        <v>0</v>
      </c>
      <c r="P21" s="28">
        <v>0</v>
      </c>
      <c r="Q21" s="28">
        <f>N21+O21+P21</f>
        <v>0</v>
      </c>
      <c r="R21" s="94"/>
    </row>
    <row r="22" spans="1:18" x14ac:dyDescent="0.25">
      <c r="A22" s="48" t="s">
        <v>49</v>
      </c>
      <c r="B22" s="39">
        <v>49935.071379999994</v>
      </c>
      <c r="C22" s="40">
        <v>47993.504700000005</v>
      </c>
      <c r="D22" s="39">
        <v>52852.889379999993</v>
      </c>
      <c r="E22" s="40">
        <v>53085.75576</v>
      </c>
      <c r="F22" s="40">
        <v>70297.193140000003</v>
      </c>
      <c r="G22" s="41">
        <v>25375.104099999997</v>
      </c>
      <c r="H22" s="57">
        <v>56669.019310000003</v>
      </c>
      <c r="I22" s="28">
        <v>59299.632100000003</v>
      </c>
      <c r="J22" s="27">
        <f>I22-H22</f>
        <v>2630.6127899999992</v>
      </c>
      <c r="K22" s="66">
        <f>IF(ISERROR(J22/H22),"n/a",IF(ABS(J22/H22)&gt;10,"&lt;&gt;1000%",J22/H22))</f>
        <v>4.6420651389952543E-2</v>
      </c>
      <c r="L22" s="27">
        <f>I22-F22</f>
        <v>-10997.561040000001</v>
      </c>
      <c r="M22" s="66">
        <f>IF(ISERROR(L22/F22),"n/a",IF(ABS(L22/F22)&gt;10,"&lt;&gt;1000%",L22/F22))</f>
        <v>-0.15644381445071165</v>
      </c>
      <c r="N22" s="28">
        <v>0</v>
      </c>
      <c r="O22" s="28">
        <v>0</v>
      </c>
      <c r="P22" s="28">
        <v>1667.3109999999999</v>
      </c>
      <c r="Q22" s="28">
        <f>N22+O22+P22</f>
        <v>1667.3109999999999</v>
      </c>
      <c r="R22" s="94"/>
    </row>
    <row r="23" spans="1:18" s="32" customFormat="1" x14ac:dyDescent="0.25">
      <c r="A23" s="29" t="s">
        <v>21</v>
      </c>
      <c r="B23" s="61">
        <v>711879.40735999984</v>
      </c>
      <c r="C23" s="60">
        <v>704404.85461000015</v>
      </c>
      <c r="D23" s="61">
        <v>732744.88179000001</v>
      </c>
      <c r="E23" s="60">
        <v>725165.10220000008</v>
      </c>
      <c r="F23" s="60">
        <v>740993.93362000003</v>
      </c>
      <c r="G23" s="62">
        <v>470681.55869999999</v>
      </c>
      <c r="H23" s="42">
        <v>728343.66510958597</v>
      </c>
      <c r="I23" s="31">
        <v>779735.69872018951</v>
      </c>
      <c r="J23" s="30">
        <f>I23-H23</f>
        <v>51392.033610603539</v>
      </c>
      <c r="K23" s="66">
        <f>IF(ISERROR(J23/H23),"n/a",IF(ABS(J23/H23)&gt;10,"&lt;&gt;1000%",J23/H23))</f>
        <v>7.056014361417029E-2</v>
      </c>
      <c r="L23" s="30">
        <f>I23-F23</f>
        <v>38741.765100189485</v>
      </c>
      <c r="M23" s="66">
        <f>IF(ISERROR(L23/F23),"n/a",IF(ABS(L23/F23)&gt;10,"&lt;&gt;1000%",L23/F23))</f>
        <v>5.2283511837840788E-2</v>
      </c>
      <c r="N23" s="31">
        <v>0</v>
      </c>
      <c r="O23" s="31">
        <v>0</v>
      </c>
      <c r="P23" s="31">
        <v>1722.4973400000001</v>
      </c>
      <c r="Q23" s="31">
        <f>N23+O23+P23</f>
        <v>1722.4973400000001</v>
      </c>
      <c r="R23" s="95"/>
    </row>
    <row r="24" spans="1:18" x14ac:dyDescent="0.25">
      <c r="A24" s="24" t="s">
        <v>22</v>
      </c>
      <c r="B24" s="39">
        <v>0</v>
      </c>
      <c r="C24" s="40">
        <v>0</v>
      </c>
      <c r="D24" s="39">
        <v>0</v>
      </c>
      <c r="E24" s="40">
        <v>0</v>
      </c>
      <c r="F24" s="40">
        <v>0</v>
      </c>
      <c r="G24" s="41">
        <v>0</v>
      </c>
      <c r="H24" s="57">
        <v>0</v>
      </c>
      <c r="I24" s="28">
        <v>0</v>
      </c>
      <c r="J24" s="27">
        <f>I24-H24</f>
        <v>0</v>
      </c>
      <c r="K24" s="66" t="str">
        <f>IF(ISERROR(J24/H24),"n/a",IF(ABS(J24/H24)&gt;10,"&lt;&gt;1000%",J24/H24))</f>
        <v>n/a</v>
      </c>
      <c r="L24" s="27">
        <f>I24-F24</f>
        <v>0</v>
      </c>
      <c r="M24" s="66" t="str">
        <f>IF(ISERROR(L24/F24),"n/a",IF(ABS(L24/F24)&gt;10,"&lt;&gt;1000%",L24/F24))</f>
        <v>n/a</v>
      </c>
      <c r="N24" s="28">
        <v>0</v>
      </c>
      <c r="O24" s="28">
        <v>0</v>
      </c>
      <c r="P24" s="28">
        <v>0</v>
      </c>
      <c r="Q24" s="28">
        <f>N24+O24+P24</f>
        <v>0</v>
      </c>
      <c r="R24" s="94"/>
    </row>
    <row r="25" spans="1:18" x14ac:dyDescent="0.25">
      <c r="A25" s="24" t="s">
        <v>23</v>
      </c>
      <c r="B25" s="39">
        <v>0</v>
      </c>
      <c r="C25" s="40">
        <v>0</v>
      </c>
      <c r="D25" s="39">
        <v>0</v>
      </c>
      <c r="E25" s="40">
        <v>0</v>
      </c>
      <c r="F25" s="40">
        <v>0</v>
      </c>
      <c r="G25" s="41">
        <v>0</v>
      </c>
      <c r="H25" s="57">
        <v>0</v>
      </c>
      <c r="I25" s="28">
        <v>0</v>
      </c>
      <c r="J25" s="27">
        <f>I25-H25</f>
        <v>0</v>
      </c>
      <c r="K25" s="66" t="str">
        <f>IF(ISERROR(J25/H25),"n/a",IF(ROUND(J25,3)=0,0,IF(ABS(J25/H25)&gt;10,"&lt;&gt;1000%",J25/H25)))</f>
        <v>n/a</v>
      </c>
      <c r="L25" s="27">
        <f>I25-F25</f>
        <v>0</v>
      </c>
      <c r="M25" s="66" t="str">
        <f>IF(ISERROR(L25/F25),"n/a",IF(ABS(L25/F25)&gt;10,"&lt;&gt;1000%",L25/F25))</f>
        <v>n/a</v>
      </c>
      <c r="N25" s="28">
        <v>0</v>
      </c>
      <c r="O25" s="28">
        <v>0</v>
      </c>
      <c r="P25" s="28">
        <v>0</v>
      </c>
      <c r="Q25" s="28">
        <f>N25+O25+P25</f>
        <v>0</v>
      </c>
      <c r="R25" s="94"/>
    </row>
    <row r="26" spans="1:18" x14ac:dyDescent="0.25">
      <c r="A26" s="24" t="s">
        <v>24</v>
      </c>
      <c r="B26" s="39">
        <v>0</v>
      </c>
      <c r="C26" s="40">
        <v>0</v>
      </c>
      <c r="D26" s="39">
        <v>0</v>
      </c>
      <c r="E26" s="40">
        <v>0</v>
      </c>
      <c r="F26" s="40">
        <v>0</v>
      </c>
      <c r="G26" s="41">
        <v>0</v>
      </c>
      <c r="H26" s="57">
        <v>0</v>
      </c>
      <c r="I26" s="28">
        <v>0</v>
      </c>
      <c r="J26" s="27">
        <f>I26-H26</f>
        <v>0</v>
      </c>
      <c r="K26" s="66" t="str">
        <f>IF(ISERROR(J26/H26),"n/a",IF(ROUND(J26,3)=0,0,IF(ABS(J26/H26)&gt;10,"&lt;&gt;1000%",J26/H26)))</f>
        <v>n/a</v>
      </c>
      <c r="L26" s="27">
        <f>I26-F26</f>
        <v>0</v>
      </c>
      <c r="M26" s="66" t="str">
        <f>IF(ISERROR(L26/F26),"n/a",IF(ABS(L26/F26)&gt;10,"&lt;&gt;1000%",L26/F26))</f>
        <v>n/a</v>
      </c>
      <c r="N26" s="28">
        <v>0</v>
      </c>
      <c r="O26" s="28">
        <v>0</v>
      </c>
      <c r="P26" s="28">
        <v>28.36411</v>
      </c>
      <c r="Q26" s="28">
        <f>N26+O26+P26</f>
        <v>28.36411</v>
      </c>
      <c r="R26" s="94"/>
    </row>
    <row r="27" spans="1:18" x14ac:dyDescent="0.25">
      <c r="A27" s="24" t="s">
        <v>25</v>
      </c>
      <c r="B27" s="39">
        <v>0</v>
      </c>
      <c r="C27" s="40">
        <v>0</v>
      </c>
      <c r="D27" s="39">
        <v>0</v>
      </c>
      <c r="E27" s="40">
        <v>0</v>
      </c>
      <c r="F27" s="40">
        <v>0</v>
      </c>
      <c r="G27" s="41">
        <v>0</v>
      </c>
      <c r="H27" s="57">
        <v>0</v>
      </c>
      <c r="I27" s="28">
        <v>0</v>
      </c>
      <c r="J27" s="27">
        <f>I27-H27</f>
        <v>0</v>
      </c>
      <c r="K27" s="66" t="str">
        <f>IF(ISERROR(J27/H27),"n/a",IF(ROUND(J27,3)=0,0,IF(ABS(J27/H27)&gt;10,"&lt;&gt;1000%",J27/H27)))</f>
        <v>n/a</v>
      </c>
      <c r="L27" s="27">
        <f>I27-F27</f>
        <v>0</v>
      </c>
      <c r="M27" s="66" t="str">
        <f>IF(ISERROR(L27/F27),"n/a",IF(ABS(L27/F27)&gt;10,"&lt;&gt;1000%",L27/F27))</f>
        <v>n/a</v>
      </c>
      <c r="N27" s="28">
        <v>0</v>
      </c>
      <c r="O27" s="28">
        <v>0</v>
      </c>
      <c r="P27" s="28">
        <v>0</v>
      </c>
      <c r="Q27" s="28">
        <f>N27+O27+P27</f>
        <v>0</v>
      </c>
      <c r="R27" s="94"/>
    </row>
    <row r="28" spans="1:18" x14ac:dyDescent="0.25">
      <c r="A28" s="24" t="s">
        <v>26</v>
      </c>
      <c r="B28" s="39">
        <v>0</v>
      </c>
      <c r="C28" s="40">
        <v>0</v>
      </c>
      <c r="D28" s="39">
        <v>0</v>
      </c>
      <c r="E28" s="40">
        <v>0</v>
      </c>
      <c r="F28" s="40">
        <v>0</v>
      </c>
      <c r="G28" s="41">
        <v>0</v>
      </c>
      <c r="H28" s="57">
        <v>0</v>
      </c>
      <c r="I28" s="28">
        <v>0</v>
      </c>
      <c r="J28" s="27">
        <f>I28-H28</f>
        <v>0</v>
      </c>
      <c r="K28" s="66" t="str">
        <f>IF(ISERROR(J28/H28),"n/a",IF(ROUND(J28,3)=0,0,IF(ABS(J28/H28)&gt;10,"&lt;&gt;1000%",J28/H28)))</f>
        <v>n/a</v>
      </c>
      <c r="L28" s="27">
        <f>I28-F28</f>
        <v>0</v>
      </c>
      <c r="M28" s="66" t="str">
        <f>IF(ISERROR(L28/F28),"n/a",IF(ABS(L28/F28)&gt;10,"&lt;&gt;1000%",L28/F28))</f>
        <v>n/a</v>
      </c>
      <c r="N28" s="28">
        <v>0</v>
      </c>
      <c r="O28" s="28">
        <v>0</v>
      </c>
      <c r="P28" s="28">
        <v>0</v>
      </c>
      <c r="Q28" s="28">
        <f>N28+O28+P28</f>
        <v>0</v>
      </c>
      <c r="R28" s="94"/>
    </row>
    <row r="29" spans="1:18" s="32" customFormat="1" x14ac:dyDescent="0.25">
      <c r="A29" s="29" t="s">
        <v>27</v>
      </c>
      <c r="B29" s="61">
        <v>0</v>
      </c>
      <c r="C29" s="60">
        <v>0</v>
      </c>
      <c r="D29" s="61">
        <v>0</v>
      </c>
      <c r="E29" s="60">
        <v>0</v>
      </c>
      <c r="F29" s="60">
        <v>0</v>
      </c>
      <c r="G29" s="62">
        <v>0</v>
      </c>
      <c r="H29" s="42">
        <v>0</v>
      </c>
      <c r="I29" s="31">
        <v>0</v>
      </c>
      <c r="J29" s="30">
        <f>I29-H29</f>
        <v>0</v>
      </c>
      <c r="K29" s="66" t="str">
        <f>IF(ISERROR(J29/H29),"n/a",IF(ROUND(J29,3)=0,0,IF(ABS(J29/H29)&gt;10,"&lt;&gt;1000%",J29/H29)))</f>
        <v>n/a</v>
      </c>
      <c r="L29" s="30">
        <f>I29-F29</f>
        <v>0</v>
      </c>
      <c r="M29" s="66" t="str">
        <f>IF(ISERROR(L29/F29),"n/a",IF(ABS(L29/F29)&gt;10,"&lt;&gt;1000%",L29/F29))</f>
        <v>n/a</v>
      </c>
      <c r="N29" s="31">
        <v>0</v>
      </c>
      <c r="O29" s="31">
        <v>0</v>
      </c>
      <c r="P29" s="31">
        <v>28.36411</v>
      </c>
      <c r="Q29" s="31">
        <f>N29+O29+P29</f>
        <v>28.36411</v>
      </c>
      <c r="R29" s="95"/>
    </row>
    <row r="30" spans="1:18" s="32" customFormat="1" x14ac:dyDescent="0.25">
      <c r="A30" s="29" t="s">
        <v>28</v>
      </c>
      <c r="B30" s="61">
        <v>711879.40735999984</v>
      </c>
      <c r="C30" s="60">
        <v>704404.85461000015</v>
      </c>
      <c r="D30" s="61">
        <v>732744.88179000001</v>
      </c>
      <c r="E30" s="60">
        <v>725165.10220000008</v>
      </c>
      <c r="F30" s="60">
        <v>740993.93362000003</v>
      </c>
      <c r="G30" s="62">
        <v>470681.55869999999</v>
      </c>
      <c r="H30" s="42">
        <v>728343.66510958597</v>
      </c>
      <c r="I30" s="31">
        <v>779735.69872018951</v>
      </c>
      <c r="J30" s="30">
        <f>I30-H30</f>
        <v>51392.033610603539</v>
      </c>
      <c r="K30" s="66">
        <f>IF(ISERROR(J30/H30),"n/a",IF(ABS(J30/H30)&gt;10,"&lt;&gt;1000%",J30/H30))</f>
        <v>7.056014361417029E-2</v>
      </c>
      <c r="L30" s="30">
        <f>I30-F30</f>
        <v>38741.765100189485</v>
      </c>
      <c r="M30" s="66">
        <f>IF(ISERROR(L30/F30),"n/a",IF(ABS(L30/F30)&gt;10,"&lt;&gt;1000%",L30/F30))</f>
        <v>5.2283511837840788E-2</v>
      </c>
      <c r="N30" s="31">
        <v>0</v>
      </c>
      <c r="O30" s="31">
        <v>0</v>
      </c>
      <c r="P30" s="31">
        <v>1750.8614500000001</v>
      </c>
      <c r="Q30" s="31">
        <f>N30+O30+P30</f>
        <v>1750.8614500000001</v>
      </c>
      <c r="R30" s="95"/>
    </row>
    <row r="31" spans="1:18" x14ac:dyDescent="0.25">
      <c r="A31" s="24" t="s">
        <v>29</v>
      </c>
      <c r="B31" s="39">
        <v>141304.67930999998</v>
      </c>
      <c r="C31" s="40">
        <v>147033.16333000001</v>
      </c>
      <c r="D31" s="39">
        <v>153863.17441000001</v>
      </c>
      <c r="E31" s="40">
        <v>154884.88133</v>
      </c>
      <c r="F31" s="40">
        <v>163015.29290000003</v>
      </c>
      <c r="G31" s="41">
        <v>104827.02856999999</v>
      </c>
      <c r="H31" s="57">
        <v>150303.44301762106</v>
      </c>
      <c r="I31" s="28">
        <v>158967.39775049733</v>
      </c>
      <c r="J31" s="27">
        <f>H31-I31</f>
        <v>-8663.954732876271</v>
      </c>
      <c r="K31" s="66">
        <f>IF(ISERROR(J31/H31),"n/a",IF(ABS(J31/H31)&gt;10,"&lt;&gt;1000%",J31/H31))</f>
        <v>-5.7643088933501938E-2</v>
      </c>
      <c r="L31" s="27">
        <f>F31-I31</f>
        <v>4047.8951495026995</v>
      </c>
      <c r="M31" s="66">
        <f>IF(ISERROR(L31/F31),"n/a",IF(ABS(L31/F31)&gt;10,"&lt;&gt;1000%",L31/F31))</f>
        <v>2.4831382856735026E-2</v>
      </c>
      <c r="N31" s="28">
        <v>0</v>
      </c>
      <c r="O31" s="28">
        <v>0</v>
      </c>
      <c r="P31" s="28">
        <v>10.150139999999999</v>
      </c>
      <c r="Q31" s="28">
        <f>N31+O31+P31</f>
        <v>10.150139999999999</v>
      </c>
      <c r="R31" s="94"/>
    </row>
    <row r="32" spans="1:18" x14ac:dyDescent="0.25">
      <c r="A32" s="24" t="s">
        <v>30</v>
      </c>
      <c r="B32" s="39">
        <v>55282.062520000007</v>
      </c>
      <c r="C32" s="40">
        <v>56374.645089999998</v>
      </c>
      <c r="D32" s="39">
        <v>60503.882170000004</v>
      </c>
      <c r="E32" s="40">
        <v>59374.804069999998</v>
      </c>
      <c r="F32" s="40">
        <v>64315.140799999994</v>
      </c>
      <c r="G32" s="41">
        <v>43405.592400000009</v>
      </c>
      <c r="H32" s="57">
        <v>59207.890398023199</v>
      </c>
      <c r="I32" s="28">
        <v>64050.502140669887</v>
      </c>
      <c r="J32" s="27">
        <f>H32-I32</f>
        <v>-4842.6117426466881</v>
      </c>
      <c r="K32" s="66">
        <f>IF(ISERROR(J32/H32),"n/a",IF(ABS(J32/H32)&gt;10,"&lt;&gt;1000%",J32/H32))</f>
        <v>-8.1789972756880575E-2</v>
      </c>
      <c r="L32" s="27">
        <f>F32-I32</f>
        <v>264.63865933010675</v>
      </c>
      <c r="M32" s="66">
        <f>IF(ISERROR(L32/F32),"n/a",IF(ABS(L32/F32)&gt;10,"&lt;&gt;1000%",L32/F32))</f>
        <v>4.1147178726242762E-3</v>
      </c>
      <c r="N32" s="28">
        <v>0</v>
      </c>
      <c r="O32" s="28">
        <v>0</v>
      </c>
      <c r="P32" s="28">
        <v>27.574210000000004</v>
      </c>
      <c r="Q32" s="28">
        <f>N32+O32+P32</f>
        <v>27.574210000000004</v>
      </c>
      <c r="R32" s="94"/>
    </row>
    <row r="33" spans="1:18" x14ac:dyDescent="0.25">
      <c r="A33" s="24" t="s">
        <v>31</v>
      </c>
      <c r="B33" s="39">
        <v>196586.74182999998</v>
      </c>
      <c r="C33" s="40">
        <v>203407.80842000002</v>
      </c>
      <c r="D33" s="39">
        <v>214367.05657999997</v>
      </c>
      <c r="E33" s="40">
        <v>214259.68540000002</v>
      </c>
      <c r="F33" s="40">
        <v>227330.43370000005</v>
      </c>
      <c r="G33" s="41">
        <v>148232.62096999999</v>
      </c>
      <c r="H33" s="57">
        <v>209511.33341564427</v>
      </c>
      <c r="I33" s="28">
        <v>223017.89989116721</v>
      </c>
      <c r="J33" s="27">
        <f>H33-I33</f>
        <v>-13506.566475522937</v>
      </c>
      <c r="K33" s="66">
        <f>IF(ISERROR(J33/H33),"n/a",IF(ABS(J33/H33)&gt;10,"&lt;&gt;1000%",J33/H33))</f>
        <v>-6.4466996869938287E-2</v>
      </c>
      <c r="L33" s="27">
        <f>F33-I33</f>
        <v>4312.5338088328426</v>
      </c>
      <c r="M33" s="66">
        <f>IF(ISERROR(L33/F33),"n/a",IF(ABS(L33/F33)&gt;10,"&lt;&gt;1000%",L33/F33))</f>
        <v>1.8970332034486597E-2</v>
      </c>
      <c r="N33" s="28">
        <v>0</v>
      </c>
      <c r="O33" s="28">
        <v>0</v>
      </c>
      <c r="P33" s="28">
        <v>37.724350000000008</v>
      </c>
      <c r="Q33" s="28">
        <f>N33+O33+P33</f>
        <v>37.724350000000008</v>
      </c>
      <c r="R33" s="94"/>
    </row>
    <row r="34" spans="1:18" x14ac:dyDescent="0.25">
      <c r="A34" s="24" t="s">
        <v>32</v>
      </c>
      <c r="B34" s="39">
        <v>47896.357350000006</v>
      </c>
      <c r="C34" s="40">
        <v>50651.237179999989</v>
      </c>
      <c r="D34" s="39">
        <v>50401.382109999999</v>
      </c>
      <c r="E34" s="40">
        <v>52623.744729999991</v>
      </c>
      <c r="F34" s="40">
        <v>55889.266700000007</v>
      </c>
      <c r="G34" s="41">
        <v>29572.570749999999</v>
      </c>
      <c r="H34" s="57">
        <v>55078.750780461945</v>
      </c>
      <c r="I34" s="28">
        <v>55802.12787822169</v>
      </c>
      <c r="J34" s="27">
        <f>H34-I34</f>
        <v>-723.37709775974508</v>
      </c>
      <c r="K34" s="66">
        <f>IF(ISERROR(J34/H34),"n/a",IF(ABS(J34/H34)&gt;10,"&lt;&gt;1000%",J34/H34))</f>
        <v>-1.3133505889468143E-2</v>
      </c>
      <c r="L34" s="27">
        <f>F34-I34</f>
        <v>87.138821778316924</v>
      </c>
      <c r="M34" s="66">
        <f>IF(ISERROR(L34/F34),"n/a",IF(ABS(L34/F34)&gt;10,"&lt;&gt;1000%",L34/F34))</f>
        <v>1.5591333886353694E-3</v>
      </c>
      <c r="N34" s="28">
        <v>0</v>
      </c>
      <c r="O34" s="28">
        <v>0</v>
      </c>
      <c r="P34" s="28">
        <v>0.54478000000000004</v>
      </c>
      <c r="Q34" s="28">
        <f>N34+O34+P34</f>
        <v>0.54478000000000004</v>
      </c>
      <c r="R34" s="94"/>
    </row>
    <row r="35" spans="1:18" x14ac:dyDescent="0.25">
      <c r="A35" s="24" t="s">
        <v>33</v>
      </c>
      <c r="B35" s="39">
        <v>244483.09918000002</v>
      </c>
      <c r="C35" s="40">
        <v>254059.04560000001</v>
      </c>
      <c r="D35" s="39">
        <v>264768.43868999998</v>
      </c>
      <c r="E35" s="40">
        <v>266883.43012999999</v>
      </c>
      <c r="F35" s="40">
        <v>283219.70040000003</v>
      </c>
      <c r="G35" s="41">
        <v>177805.19171999997</v>
      </c>
      <c r="H35" s="57">
        <v>264590.08419610618</v>
      </c>
      <c r="I35" s="28">
        <v>278820.02776938892</v>
      </c>
      <c r="J35" s="27">
        <f>H35-I35</f>
        <v>-14229.943573282741</v>
      </c>
      <c r="K35" s="66">
        <f>IF(ISERROR(J35/H35),"n/a",IF(ABS(J35/H35)&gt;10,"&lt;&gt;1000%",J35/H35))</f>
        <v>-5.3781091670600689E-2</v>
      </c>
      <c r="L35" s="27">
        <f>F35-I35</f>
        <v>4399.6726306111086</v>
      </c>
      <c r="M35" s="66">
        <f>IF(ISERROR(L35/F35),"n/a",IF(ABS(L35/F35)&gt;10,"&lt;&gt;1000%",L35/F35))</f>
        <v>1.5534486564307897E-2</v>
      </c>
      <c r="N35" s="28">
        <v>0</v>
      </c>
      <c r="O35" s="28">
        <v>0</v>
      </c>
      <c r="P35" s="28">
        <v>38.269130000000004</v>
      </c>
      <c r="Q35" s="28">
        <f>N35+O35+P35</f>
        <v>38.269130000000004</v>
      </c>
      <c r="R35" s="94"/>
    </row>
    <row r="36" spans="1:18" x14ac:dyDescent="0.25">
      <c r="A36" s="24" t="s">
        <v>34</v>
      </c>
      <c r="B36" s="39">
        <v>39688.267749999999</v>
      </c>
      <c r="C36" s="40">
        <v>29272.024140000001</v>
      </c>
      <c r="D36" s="39">
        <v>24436.43923</v>
      </c>
      <c r="E36" s="40">
        <v>27555.552519999994</v>
      </c>
      <c r="F36" s="40">
        <v>22294.992999999995</v>
      </c>
      <c r="G36" s="41">
        <v>31872.854930000001</v>
      </c>
      <c r="H36" s="57">
        <v>25571.799437876598</v>
      </c>
      <c r="I36" s="28">
        <v>24800.257659850595</v>
      </c>
      <c r="J36" s="27">
        <f>H36-I36</f>
        <v>771.54177802600316</v>
      </c>
      <c r="K36" s="66">
        <f>IF(ISERROR(J36/H36),"n/a",IF(ABS(J36/H36)&gt;10,"&lt;&gt;1000%",J36/H36))</f>
        <v>3.0171587255733209E-2</v>
      </c>
      <c r="L36" s="27">
        <f>F36-I36</f>
        <v>-2505.2646598505999</v>
      </c>
      <c r="M36" s="66">
        <f>IF(ISERROR(L36/F36),"n/a",IF(ABS(L36/F36)&gt;10,"&lt;&gt;1000%",L36/F36))</f>
        <v>-0.11236893682140203</v>
      </c>
      <c r="N36" s="28">
        <v>0</v>
      </c>
      <c r="O36" s="28">
        <v>0</v>
      </c>
      <c r="P36" s="28">
        <v>24.230910000000005</v>
      </c>
      <c r="Q36" s="28">
        <f>N36+O36+P36</f>
        <v>24.230910000000005</v>
      </c>
      <c r="R36" s="94"/>
    </row>
    <row r="37" spans="1:18" x14ac:dyDescent="0.25">
      <c r="A37" s="24" t="s">
        <v>35</v>
      </c>
      <c r="B37" s="39">
        <v>101950.02065000002</v>
      </c>
      <c r="C37" s="40">
        <v>103087.76114</v>
      </c>
      <c r="D37" s="39">
        <v>109800.34142999999</v>
      </c>
      <c r="E37" s="40">
        <v>110239.6994</v>
      </c>
      <c r="F37" s="40">
        <v>126673.83563000002</v>
      </c>
      <c r="G37" s="41">
        <v>96479.389970000018</v>
      </c>
      <c r="H37" s="57">
        <v>104756.49805469679</v>
      </c>
      <c r="I37" s="28">
        <v>120315.78475540773</v>
      </c>
      <c r="J37" s="27">
        <f>H37-I37</f>
        <v>-15559.286700710945</v>
      </c>
      <c r="K37" s="66">
        <f>IF(ISERROR(J37/H37),"n/a",IF(ABS(J37/H37)&gt;10,"&lt;&gt;1000%",J37/H37))</f>
        <v>-0.14852812942054378</v>
      </c>
      <c r="L37" s="27">
        <f>F37-I37</f>
        <v>6358.0508745922853</v>
      </c>
      <c r="M37" s="66">
        <f>IF(ISERROR(L37/F37),"n/a",IF(ABS(L37/F37)&gt;10,"&lt;&gt;1000%",L37/F37))</f>
        <v>5.0192297746185208E-2</v>
      </c>
      <c r="N37" s="28">
        <v>0</v>
      </c>
      <c r="O37" s="28">
        <v>0</v>
      </c>
      <c r="P37" s="28">
        <v>1764.6455000000001</v>
      </c>
      <c r="Q37" s="28">
        <f>N37+O37+P37</f>
        <v>1764.6455000000001</v>
      </c>
      <c r="R37" s="94"/>
    </row>
    <row r="38" spans="1:18" x14ac:dyDescent="0.25">
      <c r="A38" s="24" t="s">
        <v>36</v>
      </c>
      <c r="B38" s="39">
        <v>288173.32762</v>
      </c>
      <c r="C38" s="40">
        <v>275913.82916000002</v>
      </c>
      <c r="D38" s="39">
        <v>289954.39027000003</v>
      </c>
      <c r="E38" s="40">
        <v>276343.36529000005</v>
      </c>
      <c r="F38" s="40">
        <v>269678.28911000001</v>
      </c>
      <c r="G38" s="41">
        <v>178242.38668</v>
      </c>
      <c r="H38" s="57">
        <v>284364.24156261305</v>
      </c>
      <c r="I38" s="28">
        <v>271273.23874330806</v>
      </c>
      <c r="J38" s="27">
        <f>H38-I38</f>
        <v>13091.002819304995</v>
      </c>
      <c r="K38" s="66">
        <f>IF(ISERROR(J38/H38),"n/a",IF(ABS(J38/H38)&gt;10,"&lt;&gt;1000%",J38/H38))</f>
        <v>4.6036037257597799E-2</v>
      </c>
      <c r="L38" s="27">
        <f>F38-I38</f>
        <v>-1594.949633308046</v>
      </c>
      <c r="M38" s="66">
        <f>IF(ISERROR(L38/F38),"n/a",IF(ABS(L38/F38)&gt;10,"&lt;&gt;1000%",L38/F38))</f>
        <v>-5.9142678432577735E-3</v>
      </c>
      <c r="N38" s="28">
        <v>0</v>
      </c>
      <c r="O38" s="28">
        <v>0</v>
      </c>
      <c r="P38" s="28">
        <v>7.8864399999999995</v>
      </c>
      <c r="Q38" s="28">
        <f>N38+O38+P38</f>
        <v>7.8864399999999995</v>
      </c>
      <c r="R38" s="94"/>
    </row>
    <row r="39" spans="1:18" x14ac:dyDescent="0.25">
      <c r="A39" s="24" t="s">
        <v>37</v>
      </c>
      <c r="B39" s="39">
        <v>0</v>
      </c>
      <c r="C39" s="40">
        <v>0</v>
      </c>
      <c r="D39" s="39">
        <v>0</v>
      </c>
      <c r="E39" s="40">
        <v>0</v>
      </c>
      <c r="F39" s="40">
        <v>0</v>
      </c>
      <c r="G39" s="41">
        <v>0</v>
      </c>
      <c r="H39" s="57">
        <v>0</v>
      </c>
      <c r="I39" s="28">
        <v>0</v>
      </c>
      <c r="J39" s="27">
        <f>H39-I39</f>
        <v>0</v>
      </c>
      <c r="K39" s="66" t="str">
        <f>IF(ISERROR(J39/H39),"n/a",IF(ABS(J39/H39)&gt;10,"&lt;&gt;1000%",J39/H39))</f>
        <v>n/a</v>
      </c>
      <c r="L39" s="27">
        <f>F39-I39</f>
        <v>0</v>
      </c>
      <c r="M39" s="66" t="str">
        <f>IF(ISERROR(L39/F39),"n/a",IF(ABS(L39/F39)&gt;10,"&lt;&gt;1000%",L39/F39))</f>
        <v>n/a</v>
      </c>
      <c r="N39" s="28">
        <v>0</v>
      </c>
      <c r="O39" s="28">
        <v>0</v>
      </c>
      <c r="P39" s="28">
        <v>0</v>
      </c>
      <c r="Q39" s="28">
        <f>N39+O39+P39</f>
        <v>0</v>
      </c>
      <c r="R39" s="94"/>
    </row>
    <row r="40" spans="1:18" x14ac:dyDescent="0.25">
      <c r="A40" s="24" t="s">
        <v>38</v>
      </c>
      <c r="B40" s="39">
        <v>429811.61602000002</v>
      </c>
      <c r="C40" s="40">
        <v>408273.61444000003</v>
      </c>
      <c r="D40" s="39">
        <v>424191.17093000008</v>
      </c>
      <c r="E40" s="40">
        <v>414138.61721000005</v>
      </c>
      <c r="F40" s="40">
        <v>418647.11774000002</v>
      </c>
      <c r="G40" s="41">
        <v>306594.63158000004</v>
      </c>
      <c r="H40" s="57">
        <v>414692.53905518644</v>
      </c>
      <c r="I40" s="28">
        <v>416389.28115856636</v>
      </c>
      <c r="J40" s="27">
        <f>H40-I40</f>
        <v>-1696.7421033799183</v>
      </c>
      <c r="K40" s="66">
        <f>IF(ISERROR(J40/H40),"n/a",IF(ABS(J40/H40)&gt;10,"&lt;&gt;1000%",J40/H40))</f>
        <v>-4.0915665067080441E-3</v>
      </c>
      <c r="L40" s="27">
        <f>F40-I40</f>
        <v>2257.8365814336576</v>
      </c>
      <c r="M40" s="66">
        <f>IF(ISERROR(L40/F40),"n/a",IF(ABS(L40/F40)&gt;10,"&lt;&gt;1000%",L40/F40))</f>
        <v>5.3931735959923234E-3</v>
      </c>
      <c r="N40" s="28">
        <v>0</v>
      </c>
      <c r="O40" s="28">
        <v>0</v>
      </c>
      <c r="P40" s="28">
        <v>1796.7628499999998</v>
      </c>
      <c r="Q40" s="28">
        <f>N40+O40+P40</f>
        <v>1796.7628499999998</v>
      </c>
      <c r="R40" s="94"/>
    </row>
    <row r="41" spans="1:18" s="32" customFormat="1" ht="15.75" thickBot="1" x14ac:dyDescent="0.3">
      <c r="A41" s="33" t="s">
        <v>39</v>
      </c>
      <c r="B41" s="63">
        <v>674294.71520000009</v>
      </c>
      <c r="C41" s="44">
        <v>662332.6600400001</v>
      </c>
      <c r="D41" s="61">
        <v>688959.60962000012</v>
      </c>
      <c r="E41" s="60">
        <v>681022.04734000005</v>
      </c>
      <c r="F41" s="60">
        <v>701866.8181400001</v>
      </c>
      <c r="G41" s="62">
        <v>484399.82329999993</v>
      </c>
      <c r="H41" s="58">
        <v>679282.62325129274</v>
      </c>
      <c r="I41" s="35">
        <v>695209.30892795522</v>
      </c>
      <c r="J41" s="34">
        <f>H41-I41</f>
        <v>-15926.685676662484</v>
      </c>
      <c r="K41" s="67">
        <f>IF(ISERROR(J41/H41),"n/a",IF(ABS(J41/H41)&gt;10,"&lt;&gt;1000%",J41/H41))</f>
        <v>-2.3446331661527858E-2</v>
      </c>
      <c r="L41" s="34">
        <f>F41-I41</f>
        <v>6657.5092120448826</v>
      </c>
      <c r="M41" s="67">
        <f>IF(ISERROR(L41/F41),"n/a",IF(ABS(L41/F41)&gt;10,"&lt;&gt;1000%",L41/F41))</f>
        <v>9.4854309107927099E-3</v>
      </c>
      <c r="N41" s="35">
        <v>0</v>
      </c>
      <c r="O41" s="35">
        <v>0</v>
      </c>
      <c r="P41" s="35">
        <v>1835.03198</v>
      </c>
      <c r="Q41" s="35">
        <f>N41+O41+P41</f>
        <v>1835.03198</v>
      </c>
      <c r="R41" s="95"/>
    </row>
    <row r="42" spans="1:18" s="32" customFormat="1" ht="15.75" thickBot="1" x14ac:dyDescent="0.3">
      <c r="A42" s="88" t="s">
        <v>40</v>
      </c>
      <c r="B42" s="88">
        <v>37584.692159999846</v>
      </c>
      <c r="C42" s="89">
        <v>42072.194570000051</v>
      </c>
      <c r="D42" s="36">
        <v>43785.272169999836</v>
      </c>
      <c r="E42" s="37">
        <v>44143.054860000011</v>
      </c>
      <c r="F42" s="37">
        <v>39127.115479999899</v>
      </c>
      <c r="G42" s="38">
        <v>-13718.264600000099</v>
      </c>
      <c r="H42" s="90">
        <v>49061.041858293298</v>
      </c>
      <c r="I42" s="91">
        <v>84526.389792234186</v>
      </c>
      <c r="J42" s="92">
        <f>I42-H42</f>
        <v>35465.347933940888</v>
      </c>
      <c r="K42" s="93">
        <f>IF(ISERROR(J42/H42),"n/a",IF(ABS(J42/H42)&gt;10,"&lt;&gt;1000%",J42/H42))</f>
        <v>0.72288207894928369</v>
      </c>
      <c r="L42" s="92">
        <f>I42-F42</f>
        <v>45399.274312234287</v>
      </c>
      <c r="M42" s="93">
        <f>IF(ISERROR(L42/F42),"n/a",IF(ABS(L42/F42)&gt;10,"&lt;&gt;1000%",L42/F42))</f>
        <v>1.1603021013762296</v>
      </c>
      <c r="N42" s="91">
        <v>0</v>
      </c>
      <c r="O42" s="91">
        <v>0</v>
      </c>
      <c r="P42" s="91">
        <v>-84.1705299999998</v>
      </c>
      <c r="Q42" s="91">
        <f>N42+O42+P42</f>
        <v>-84.1705299999998</v>
      </c>
      <c r="R42" s="92"/>
    </row>
    <row r="43" spans="1:18" s="32" customFormat="1" x14ac:dyDescent="0.25">
      <c r="A43" s="84" t="s">
        <v>41</v>
      </c>
      <c r="B43" s="61">
        <v>-37584.692159999999</v>
      </c>
      <c r="C43" s="60">
        <v>-42072.19457</v>
      </c>
      <c r="D43" s="36">
        <v>-43785.272170000004</v>
      </c>
      <c r="E43" s="37">
        <v>-44143.054859999989</v>
      </c>
      <c r="F43" s="37">
        <v>-39127.115479999993</v>
      </c>
      <c r="G43" s="38">
        <v>-7994.3253799999993</v>
      </c>
      <c r="H43" s="85">
        <v>-50216.818939999997</v>
      </c>
      <c r="I43" s="86">
        <v>-51804.487769999992</v>
      </c>
      <c r="J43" s="87">
        <f>I43-H43</f>
        <v>-1587.6688299999951</v>
      </c>
      <c r="K43" s="66">
        <f>IF(ISERROR(J43/H43),"n/a",IF(ABS(J43/H43)&gt;10,"&lt;&gt;1000%",J43/H43))</f>
        <v>3.1616276449071209E-2</v>
      </c>
      <c r="L43" s="87">
        <f>I43-F43</f>
        <v>-12677.372289999999</v>
      </c>
      <c r="M43" s="66">
        <f>IF(ISERROR(L43/F43),"n/a",IF(ABS(L43/F43)&gt;10,"&lt;&gt;1000%",L43/F43))</f>
        <v>0.32400477608629485</v>
      </c>
      <c r="N43" s="86">
        <v>0</v>
      </c>
      <c r="O43" s="86">
        <v>0</v>
      </c>
      <c r="P43" s="86">
        <v>0</v>
      </c>
      <c r="Q43" s="86">
        <f>N43+O43+P43</f>
        <v>0</v>
      </c>
      <c r="R43" s="95"/>
    </row>
    <row r="44" spans="1:18" s="32" customFormat="1" ht="15.75" thickBot="1" x14ac:dyDescent="0.3">
      <c r="A44" s="33" t="s">
        <v>42</v>
      </c>
      <c r="B44" s="63">
        <v>-1.4901161193847657E-10</v>
      </c>
      <c r="C44" s="44">
        <v>5.2154064178466798E-11</v>
      </c>
      <c r="D44" s="63">
        <v>-1.6391277313232421E-10</v>
      </c>
      <c r="E44" s="44">
        <v>2.2351741790771485E-11</v>
      </c>
      <c r="F44" s="44">
        <v>-9.6857547760009761E-11</v>
      </c>
      <c r="G44" s="64">
        <v>-21712.589980000095</v>
      </c>
      <c r="H44" s="58">
        <v>-1155.7770817067028</v>
      </c>
      <c r="I44" s="35">
        <v>32721.902022234186</v>
      </c>
      <c r="J44" s="34">
        <f>I44-H44</f>
        <v>33877.679103940885</v>
      </c>
      <c r="K44" s="67" t="str">
        <f>IF(ISERROR(J44/H44),"n/a",IF(ABS(J44/H44)&gt;10,"&lt;&gt;1000%",J44/H44))</f>
        <v>&lt;&gt;1000%</v>
      </c>
      <c r="L44" s="34">
        <f>I44-F44</f>
        <v>32721.902022234284</v>
      </c>
      <c r="M44" s="67" t="str">
        <f>IF(ISERROR(L44/F44),"n/a",IF(ABS(L44/F44)&gt;10,"&lt;&gt;1000%",L44/F44))</f>
        <v>&lt;&gt;1000%</v>
      </c>
      <c r="N44" s="35">
        <v>0</v>
      </c>
      <c r="O44" s="35">
        <v>0</v>
      </c>
      <c r="P44" s="35">
        <v>-84.1705299999998</v>
      </c>
      <c r="Q44" s="35">
        <f>N44+O44+P44</f>
        <v>-84.1705299999998</v>
      </c>
      <c r="R44" s="96"/>
    </row>
    <row r="45" spans="1:18" s="32" customFormat="1" x14ac:dyDescent="0.25">
      <c r="A45" s="84" t="s">
        <v>64</v>
      </c>
      <c r="B45" s="61">
        <v>564110.36192000052</v>
      </c>
      <c r="C45" s="60">
        <v>601688.38607000024</v>
      </c>
      <c r="D45" s="61">
        <v>448083.23901999922</v>
      </c>
      <c r="E45" s="60">
        <v>456895.50649999955</v>
      </c>
      <c r="F45" s="60">
        <v>505122.95379000052</v>
      </c>
      <c r="G45" s="62">
        <v>544358.34859999851</v>
      </c>
      <c r="H45" s="85">
        <v>505122.95344000089</v>
      </c>
      <c r="I45" s="86">
        <v>544358.34861999936</v>
      </c>
      <c r="J45" s="87">
        <f>I45-H45</f>
        <v>39235.395179998479</v>
      </c>
      <c r="K45" s="66">
        <f>IF(ISERROR(J45/H45),"n/a",IF(ABS(J45/H45)&gt;10,"&lt;&gt;1000%",J45/H45))</f>
        <v>7.7674940156246347E-2</v>
      </c>
      <c r="L45" s="87">
        <f>I45-F45</f>
        <v>39235.394829998841</v>
      </c>
      <c r="M45" s="66">
        <f>IF(ISERROR(L45/F45),"n/a",IF(ABS(L45/F45)&gt;10,"&lt;&gt;1000%",L45/F45))</f>
        <v>7.7674939409525495E-2</v>
      </c>
      <c r="N45" s="86">
        <v>0</v>
      </c>
      <c r="O45" s="86">
        <v>0</v>
      </c>
      <c r="P45" s="86">
        <v>-121.69628000000003</v>
      </c>
      <c r="Q45" s="86">
        <f>N45+O45+P45</f>
        <v>-121.69628000000003</v>
      </c>
      <c r="R45" s="95"/>
    </row>
    <row r="46" spans="1:18" s="32" customFormat="1" ht="15.75" thickBot="1" x14ac:dyDescent="0.3">
      <c r="A46" s="33" t="s">
        <v>65</v>
      </c>
      <c r="B46" s="63">
        <v>564110.3619200004</v>
      </c>
      <c r="C46" s="44">
        <v>601688.38607000024</v>
      </c>
      <c r="D46" s="63">
        <v>448083.23901999905</v>
      </c>
      <c r="E46" s="44">
        <v>456895.50649999955</v>
      </c>
      <c r="F46" s="44">
        <v>505122.95379000041</v>
      </c>
      <c r="G46" s="64">
        <v>522645.75861999841</v>
      </c>
      <c r="H46" s="58">
        <v>503967.17635829421</v>
      </c>
      <c r="I46" s="35">
        <v>577080.25064223353</v>
      </c>
      <c r="J46" s="34">
        <f>I46-H46</f>
        <v>73113.074283939321</v>
      </c>
      <c r="K46" s="67">
        <f>IF(ISERROR(J46/H46),"n/a",IF(ABS(J46/H46)&gt;10,"&lt;&gt;1000%",J46/H46))</f>
        <v>0.14507507177800755</v>
      </c>
      <c r="L46" s="34">
        <f>I46-F46</f>
        <v>71957.296852233121</v>
      </c>
      <c r="M46" s="67">
        <f>IF(ISERROR(L46/F46),"n/a",IF(ABS(L46/F46)&gt;10,"&lt;&gt;1000%",L46/F46))</f>
        <v>0.14245501280891823</v>
      </c>
      <c r="N46" s="35">
        <v>0</v>
      </c>
      <c r="O46" s="35">
        <v>0</v>
      </c>
      <c r="P46" s="35">
        <v>-205.86680999999982</v>
      </c>
      <c r="Q46" s="35">
        <f>N46+O46+P46</f>
        <v>-205.86680999999982</v>
      </c>
      <c r="R46" s="96"/>
    </row>
    <row r="47" spans="1:18" ht="15.75" thickBot="1" x14ac:dyDescent="0.3"/>
    <row r="48" spans="1:18" x14ac:dyDescent="0.25">
      <c r="A48" s="36" t="s">
        <v>43</v>
      </c>
      <c r="B48" s="37"/>
      <c r="C48" s="37"/>
      <c r="D48" s="37"/>
      <c r="E48" s="37"/>
      <c r="F48" s="37"/>
      <c r="G48" s="37"/>
      <c r="H48" s="37"/>
      <c r="I48" s="37"/>
      <c r="J48" s="37"/>
      <c r="K48" s="37"/>
      <c r="L48" s="37"/>
      <c r="M48" s="38"/>
    </row>
    <row r="49" spans="1:13" x14ac:dyDescent="0.25">
      <c r="A49" s="69"/>
      <c r="B49" s="70"/>
      <c r="C49" s="70"/>
      <c r="D49" s="70"/>
      <c r="E49" s="70"/>
      <c r="F49" s="70"/>
      <c r="G49" s="70"/>
      <c r="H49" s="70"/>
      <c r="I49" s="70"/>
      <c r="J49" s="70"/>
      <c r="K49" s="70"/>
      <c r="L49" s="70"/>
      <c r="M49" s="71"/>
    </row>
    <row r="50" spans="1:13" x14ac:dyDescent="0.25">
      <c r="A50" s="74" t="s">
        <v>54</v>
      </c>
      <c r="B50" s="60"/>
      <c r="C50" s="60"/>
      <c r="D50" s="60"/>
      <c r="E50" s="40"/>
      <c r="F50" s="60"/>
      <c r="G50" s="60"/>
      <c r="H50" s="60">
        <f>H44</f>
        <v>-1155.7770817067028</v>
      </c>
      <c r="I50" s="60">
        <f>I44</f>
        <v>32721.902022234186</v>
      </c>
      <c r="J50" s="60"/>
      <c r="K50" s="60"/>
      <c r="L50" s="60"/>
      <c r="M50" s="41"/>
    </row>
    <row r="51" spans="1:13" ht="15.75" thickBot="1" x14ac:dyDescent="0.3">
      <c r="A51" s="43" t="s">
        <v>44</v>
      </c>
      <c r="B51" s="44"/>
      <c r="C51" s="44"/>
      <c r="D51" s="45"/>
      <c r="E51" s="51"/>
      <c r="F51" s="72"/>
      <c r="G51" s="72"/>
      <c r="H51" s="72" t="b">
        <f>ROUNDDOWN(H44,0)=0</f>
        <v>0</v>
      </c>
      <c r="I51" s="72" t="b">
        <f>ROUNDDOWN(I44,0)=0</f>
        <v>0</v>
      </c>
      <c r="J51" s="72"/>
      <c r="K51" s="72"/>
      <c r="L51" s="72"/>
      <c r="M51" s="73"/>
    </row>
    <row r="53" spans="1:13" x14ac:dyDescent="0.25">
      <c r="A53" s="105" t="s">
        <v>71</v>
      </c>
    </row>
  </sheetData>
  <mergeCells count="2">
    <mergeCell ref="J14:K14"/>
    <mergeCell ref="L14:M14"/>
  </mergeCells>
  <dataValidations count="3">
    <dataValidation type="list" allowBlank="1" showInputMessage="1" sqref="B15:Q15 B7:Q13">
      <formula1>"..."</formula1>
    </dataValidation>
    <dataValidation type="list" allowBlank="1" showInputMessage="1" sqref="A6">
      <formula1>"..."</formula1>
    </dataValidation>
    <dataValidation type="list" allowBlank="1" showInputMessage="1" sqref="D6">
      <formula1>"..."</formula1>
    </dataValidation>
  </dataValidations>
  <pageMargins left="0.45" right="0.45" top="0.5" bottom="0.5" header="0.3" footer="0.3"/>
  <pageSetup scale="39"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
  <sheetViews>
    <sheetView workbookViewId="0"/>
  </sheetViews>
  <sheetFormatPr defaultRowHeight="15" x14ac:dyDescent="0.25"/>
  <sheetData>
    <row r="1" spans="1:44" ht="15.75" thickBot="1" x14ac:dyDescent="0.3">
      <c r="A1" s="7"/>
      <c r="B1" s="10"/>
      <c r="C1" s="10"/>
      <c r="D1" s="10"/>
      <c r="E1" s="7"/>
      <c r="F1" s="10"/>
      <c r="G1" s="7"/>
      <c r="H1" s="12"/>
      <c r="I1" s="13"/>
      <c r="J1" s="14"/>
      <c r="K1" s="17"/>
      <c r="L1" s="18"/>
      <c r="M1" s="18"/>
      <c r="N1" s="19"/>
      <c r="O1" s="20"/>
      <c r="P1" s="48"/>
      <c r="Q1" s="24"/>
      <c r="R1" s="24"/>
      <c r="S1" s="24"/>
      <c r="T1" s="24"/>
      <c r="U1" s="24"/>
      <c r="V1" s="48"/>
      <c r="W1" s="29"/>
      <c r="X1" s="24"/>
      <c r="Y1" s="24"/>
      <c r="Z1" s="24"/>
      <c r="AA1" s="24"/>
      <c r="AB1" s="24"/>
      <c r="AC1" s="29"/>
      <c r="AD1" s="29"/>
      <c r="AE1" s="24"/>
      <c r="AF1" s="24"/>
      <c r="AG1" s="24"/>
      <c r="AH1" s="24"/>
      <c r="AI1" s="24"/>
      <c r="AJ1" s="24"/>
      <c r="AK1" s="24"/>
      <c r="AL1" s="24"/>
      <c r="AM1" s="24"/>
      <c r="AN1" s="24"/>
      <c r="AO1" s="29"/>
      <c r="AP1" s="29"/>
      <c r="AQ1" s="29"/>
      <c r="AR1" s="33"/>
    </row>
  </sheetData>
  <dataValidations count="1">
    <dataValidation type="list" allowBlank="1" showInputMessage="1" sqref="A1:H1 L1:O1">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8C082AAEFD744102878EAD44A2A1719</vt:lpstr>
      <vt:lpstr>Non_C&amp;G View </vt:lpstr>
      <vt:lpstr>Contracts and Grants View</vt:lpstr>
      <vt:lpstr>CDE47B6F817249CF8451768C74E5796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L Woodson Turman</dc:creator>
  <cp:lastModifiedBy>UCB</cp:lastModifiedBy>
  <cp:lastPrinted>2021-04-06T23:57:45Z</cp:lastPrinted>
  <dcterms:created xsi:type="dcterms:W3CDTF">2017-03-21T20:45:59Z</dcterms:created>
  <dcterms:modified xsi:type="dcterms:W3CDTF">2021-04-09T04:00:17Z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