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ldford\Desktop\"/>
    </mc:Choice>
  </mc:AlternateContent>
  <bookViews>
    <workbookView xWindow="0" yWindow="0" windowWidth="21570" windowHeight="9405"/>
  </bookViews>
  <sheets>
    <sheet name="Instructions" sheetId="3" r:id="rId1"/>
    <sheet name="PerformanceMeasurement Template" sheetId="2" r:id="rId2"/>
    <sheet name="Contracts &amp; Grants Review" sheetId="1" r:id="rId3"/>
  </sheets>
  <externalReferences>
    <externalReference r:id="rId4"/>
    <externalReference r:id="rId5"/>
  </externalReferences>
  <definedNames>
    <definedName name="Chart1">[1]lists!$F$2</definedName>
    <definedName name="Chart2">[1]lists!$G$2</definedName>
    <definedName name="Entity">[1]lists!$I$2:$I$53</definedName>
    <definedName name="Fund">[1]lists!$D$2:$D$8</definedName>
    <definedName name="Period">[1]lists!$E$2:$E$18</definedName>
    <definedName name="REPRESENTED">'[2]LU Table'!$A$5:$C$21</definedName>
    <definedName name="Scenario">[1]lists!$B$2:$B$4</definedName>
    <definedName name="TimeSeries">[1]lists!$H$2:$H$3</definedName>
    <definedName name="Version">[1]lists!$C$2:$C$4</definedName>
    <definedName name="Year">[1]lists!$A$2:$A$8</definedName>
  </definedNames>
  <calcPr calcId="162913"/>
</workbook>
</file>

<file path=xl/calcChain.xml><?xml version="1.0" encoding="utf-8"?>
<calcChain xmlns="http://schemas.openxmlformats.org/spreadsheetml/2006/main">
  <c r="H48" i="1" l="1"/>
  <c r="H49" i="1" s="1"/>
  <c r="P48" i="1"/>
  <c r="P49" i="1" s="1"/>
  <c r="I44" i="1"/>
  <c r="J44" i="1" s="1"/>
  <c r="K44" i="1"/>
  <c r="L44" i="1"/>
  <c r="M44" i="1"/>
  <c r="N44" i="1"/>
  <c r="O44" i="1"/>
  <c r="Q44" i="1"/>
  <c r="R44" i="1"/>
  <c r="S44" i="1"/>
  <c r="T44" i="1" s="1"/>
  <c r="U44" i="1"/>
  <c r="I43" i="1"/>
  <c r="J43" i="1" s="1"/>
  <c r="K43" i="1"/>
  <c r="L43" i="1" s="1"/>
  <c r="M43" i="1"/>
  <c r="N43" i="1"/>
  <c r="O43" i="1"/>
  <c r="Q43" i="1"/>
  <c r="R43" i="1" s="1"/>
  <c r="S43" i="1"/>
  <c r="T43" i="1"/>
  <c r="U43" i="1"/>
  <c r="I42" i="1"/>
  <c r="J42" i="1" s="1"/>
  <c r="K42" i="1"/>
  <c r="L42" i="1"/>
  <c r="M42" i="1"/>
  <c r="N42" i="1"/>
  <c r="O42" i="1"/>
  <c r="Q42" i="1"/>
  <c r="R42" i="1" s="1"/>
  <c r="S42" i="1"/>
  <c r="T42" i="1" s="1"/>
  <c r="U42" i="1"/>
  <c r="I41" i="1"/>
  <c r="J41" i="1" s="1"/>
  <c r="K41" i="1"/>
  <c r="L41" i="1" s="1"/>
  <c r="M41" i="1"/>
  <c r="N41" i="1"/>
  <c r="O41" i="1"/>
  <c r="Q41" i="1"/>
  <c r="R41" i="1" s="1"/>
  <c r="S41" i="1"/>
  <c r="T41" i="1"/>
  <c r="U41" i="1"/>
  <c r="I40" i="1"/>
  <c r="J40" i="1" s="1"/>
  <c r="K40" i="1"/>
  <c r="L40" i="1"/>
  <c r="M40" i="1"/>
  <c r="N40" i="1"/>
  <c r="O40" i="1"/>
  <c r="Q40" i="1"/>
  <c r="R40" i="1" s="1"/>
  <c r="S40" i="1"/>
  <c r="T40" i="1" s="1"/>
  <c r="U40" i="1"/>
  <c r="I39" i="1"/>
  <c r="J39" i="1" s="1"/>
  <c r="K39" i="1"/>
  <c r="L39" i="1" s="1"/>
  <c r="M39" i="1"/>
  <c r="N39" i="1"/>
  <c r="O39" i="1"/>
  <c r="Q39" i="1"/>
  <c r="R39" i="1"/>
  <c r="S39" i="1"/>
  <c r="T39" i="1"/>
  <c r="U39" i="1"/>
  <c r="I38" i="1"/>
  <c r="J38" i="1" s="1"/>
  <c r="K38" i="1"/>
  <c r="L38" i="1"/>
  <c r="M38" i="1"/>
  <c r="N38" i="1"/>
  <c r="O38" i="1"/>
  <c r="Q38" i="1"/>
  <c r="R38" i="1" s="1"/>
  <c r="S38" i="1"/>
  <c r="T38" i="1"/>
  <c r="U38" i="1"/>
  <c r="I37" i="1"/>
  <c r="J37" i="1" s="1"/>
  <c r="K37" i="1"/>
  <c r="L37" i="1"/>
  <c r="M37" i="1"/>
  <c r="N37" i="1"/>
  <c r="O37" i="1"/>
  <c r="Q37" i="1"/>
  <c r="R37" i="1" s="1"/>
  <c r="S37" i="1"/>
  <c r="T37" i="1" s="1"/>
  <c r="U37" i="1"/>
  <c r="I36" i="1"/>
  <c r="J36" i="1" s="1"/>
  <c r="K36" i="1"/>
  <c r="L36" i="1" s="1"/>
  <c r="M36" i="1"/>
  <c r="N36" i="1"/>
  <c r="O36" i="1"/>
  <c r="Q36" i="1"/>
  <c r="R36" i="1"/>
  <c r="S36" i="1"/>
  <c r="T36" i="1" s="1"/>
  <c r="U36" i="1"/>
  <c r="I35" i="1"/>
  <c r="J35" i="1" s="1"/>
  <c r="K35" i="1"/>
  <c r="L35" i="1" s="1"/>
  <c r="M35" i="1"/>
  <c r="N35" i="1"/>
  <c r="O35" i="1"/>
  <c r="Q35" i="1"/>
  <c r="R35" i="1" s="1"/>
  <c r="S35" i="1"/>
  <c r="T35" i="1" s="1"/>
  <c r="U35" i="1"/>
  <c r="I34" i="1"/>
  <c r="J34" i="1" s="1"/>
  <c r="K34" i="1"/>
  <c r="L34" i="1" s="1"/>
  <c r="M34" i="1"/>
  <c r="N34" i="1"/>
  <c r="O34" i="1"/>
  <c r="Q34" i="1"/>
  <c r="R34" i="1" s="1"/>
  <c r="S34" i="1"/>
  <c r="T34" i="1" s="1"/>
  <c r="U34" i="1"/>
  <c r="I33" i="1"/>
  <c r="J33" i="1" s="1"/>
  <c r="K33" i="1"/>
  <c r="L33" i="1" s="1"/>
  <c r="M33" i="1"/>
  <c r="N33" i="1"/>
  <c r="O33" i="1"/>
  <c r="Q33" i="1"/>
  <c r="R33" i="1"/>
  <c r="S33" i="1"/>
  <c r="T33" i="1"/>
  <c r="U33" i="1"/>
  <c r="I32" i="1"/>
  <c r="J32" i="1" s="1"/>
  <c r="K32" i="1"/>
  <c r="L32" i="1"/>
  <c r="M32" i="1"/>
  <c r="N32" i="1"/>
  <c r="O32" i="1"/>
  <c r="Q32" i="1"/>
  <c r="R32" i="1" s="1"/>
  <c r="S32" i="1"/>
  <c r="T32" i="1" s="1"/>
  <c r="U32" i="1"/>
  <c r="I31" i="1"/>
  <c r="J31" i="1" s="1"/>
  <c r="K31" i="1"/>
  <c r="L31" i="1" s="1"/>
  <c r="M31" i="1"/>
  <c r="N31" i="1"/>
  <c r="O31" i="1"/>
  <c r="Q31" i="1"/>
  <c r="R31" i="1"/>
  <c r="S31" i="1"/>
  <c r="T31" i="1"/>
  <c r="U31" i="1"/>
  <c r="I30" i="1"/>
  <c r="J30" i="1" s="1"/>
  <c r="K30" i="1"/>
  <c r="L30" i="1"/>
  <c r="M30" i="1"/>
  <c r="N30" i="1"/>
  <c r="O30" i="1"/>
  <c r="Q30" i="1"/>
  <c r="R30" i="1" s="1"/>
  <c r="S30" i="1"/>
  <c r="T30" i="1"/>
  <c r="U30" i="1"/>
  <c r="I29" i="1"/>
  <c r="J29" i="1" s="1"/>
  <c r="K29" i="1"/>
  <c r="L29" i="1"/>
  <c r="M29" i="1"/>
  <c r="N29" i="1"/>
  <c r="O29" i="1"/>
  <c r="Q29" i="1"/>
  <c r="R29" i="1" s="1"/>
  <c r="S29" i="1"/>
  <c r="T29" i="1" s="1"/>
  <c r="U29" i="1"/>
  <c r="I28" i="1"/>
  <c r="J28" i="1" s="1"/>
  <c r="K28" i="1"/>
  <c r="L28" i="1" s="1"/>
  <c r="M28" i="1"/>
  <c r="N28" i="1"/>
  <c r="O28" i="1"/>
  <c r="Q28" i="1"/>
  <c r="R28" i="1"/>
  <c r="S28" i="1"/>
  <c r="T28" i="1" s="1"/>
  <c r="U28" i="1"/>
  <c r="I27" i="1"/>
  <c r="J27" i="1" s="1"/>
  <c r="K27" i="1"/>
  <c r="L27" i="1" s="1"/>
  <c r="M27" i="1"/>
  <c r="N27" i="1"/>
  <c r="O27" i="1"/>
  <c r="Q27" i="1"/>
  <c r="R27" i="1" s="1"/>
  <c r="S27" i="1"/>
  <c r="T27" i="1" s="1"/>
  <c r="U27" i="1"/>
  <c r="I26" i="1"/>
  <c r="J26" i="1" s="1"/>
  <c r="K26" i="1"/>
  <c r="L26" i="1" s="1"/>
  <c r="M26" i="1"/>
  <c r="N26" i="1"/>
  <c r="O26" i="1"/>
  <c r="Q26" i="1"/>
  <c r="R26" i="1" s="1"/>
  <c r="S26" i="1"/>
  <c r="T26" i="1" s="1"/>
  <c r="U26" i="1"/>
  <c r="I25" i="1"/>
  <c r="J25" i="1" s="1"/>
  <c r="K25" i="1"/>
  <c r="L25" i="1" s="1"/>
  <c r="M25" i="1"/>
  <c r="N25" i="1"/>
  <c r="O25" i="1"/>
  <c r="Q25" i="1"/>
  <c r="R25" i="1"/>
  <c r="S25" i="1"/>
  <c r="T25" i="1"/>
  <c r="U25" i="1"/>
  <c r="I24" i="1"/>
  <c r="J24" i="1" s="1"/>
  <c r="K24" i="1"/>
  <c r="L24" i="1"/>
  <c r="M24" i="1"/>
  <c r="N24" i="1"/>
  <c r="O24" i="1"/>
  <c r="Q24" i="1"/>
  <c r="R24" i="1" s="1"/>
  <c r="S24" i="1"/>
  <c r="T24" i="1" s="1"/>
  <c r="U24" i="1"/>
  <c r="I23" i="1"/>
  <c r="J23" i="1" s="1"/>
  <c r="K23" i="1"/>
  <c r="L23" i="1" s="1"/>
  <c r="M23" i="1"/>
  <c r="N23" i="1"/>
  <c r="O23" i="1"/>
  <c r="Q23" i="1"/>
  <c r="R23" i="1"/>
  <c r="S23" i="1"/>
  <c r="T23" i="1"/>
  <c r="U23" i="1"/>
  <c r="I22" i="1"/>
  <c r="J22" i="1" s="1"/>
  <c r="K22" i="1"/>
  <c r="L22" i="1"/>
  <c r="M22" i="1"/>
  <c r="N22" i="1"/>
  <c r="O22" i="1"/>
  <c r="Q22" i="1"/>
  <c r="R22" i="1" s="1"/>
  <c r="S22" i="1"/>
  <c r="T22" i="1"/>
  <c r="U22" i="1"/>
  <c r="I21" i="1"/>
  <c r="J21" i="1" s="1"/>
  <c r="K21" i="1"/>
  <c r="L21" i="1"/>
  <c r="M21" i="1"/>
  <c r="N21" i="1"/>
  <c r="O21" i="1"/>
  <c r="Q21" i="1"/>
  <c r="R21" i="1" s="1"/>
  <c r="S21" i="1"/>
  <c r="T21" i="1" s="1"/>
  <c r="U21" i="1"/>
  <c r="I20" i="1"/>
  <c r="J20" i="1" s="1"/>
  <c r="K20" i="1"/>
  <c r="L20" i="1" s="1"/>
  <c r="M20" i="1"/>
  <c r="N20" i="1"/>
  <c r="O20" i="1"/>
  <c r="Q20" i="1"/>
  <c r="R20" i="1"/>
  <c r="S20" i="1"/>
  <c r="T20" i="1" s="1"/>
  <c r="U20" i="1"/>
  <c r="I19" i="1"/>
  <c r="J19" i="1" s="1"/>
  <c r="K19" i="1"/>
  <c r="L19" i="1" s="1"/>
  <c r="M19" i="1"/>
  <c r="N19" i="1"/>
  <c r="O19" i="1"/>
  <c r="Q19" i="1"/>
  <c r="R19" i="1" s="1"/>
  <c r="S19" i="1"/>
  <c r="T19" i="1" s="1"/>
  <c r="U19" i="1"/>
  <c r="I18" i="1"/>
  <c r="J18" i="1" s="1"/>
  <c r="K18" i="1"/>
  <c r="L18" i="1" s="1"/>
  <c r="M18" i="1"/>
  <c r="N18" i="1"/>
  <c r="O18" i="1"/>
  <c r="Q18" i="1"/>
  <c r="R18" i="1" s="1"/>
  <c r="S18" i="1"/>
  <c r="T18" i="1" s="1"/>
  <c r="U18" i="1"/>
  <c r="I17" i="1"/>
  <c r="J17" i="1" s="1"/>
  <c r="K17" i="1"/>
  <c r="L17" i="1" s="1"/>
  <c r="M17" i="1"/>
  <c r="N17" i="1"/>
  <c r="O17" i="1"/>
  <c r="Q17" i="1"/>
  <c r="R17" i="1"/>
  <c r="S17" i="1"/>
  <c r="T17" i="1"/>
  <c r="U17" i="1"/>
  <c r="I16" i="1"/>
  <c r="J16" i="1" s="1"/>
  <c r="K16" i="1"/>
  <c r="L16" i="1"/>
  <c r="M16" i="1"/>
  <c r="N16" i="1"/>
  <c r="O16" i="1"/>
  <c r="Q16" i="1"/>
  <c r="R16" i="1" s="1"/>
  <c r="S16" i="1"/>
  <c r="T16" i="1" s="1"/>
  <c r="U16" i="1"/>
  <c r="G13" i="1"/>
  <c r="H13" i="1"/>
  <c r="I15" i="1" s="1"/>
  <c r="P13" i="1"/>
  <c r="A3" i="1"/>
  <c r="A2" i="1"/>
  <c r="K15" i="1" l="1"/>
  <c r="H51" i="2"/>
  <c r="H49" i="2"/>
  <c r="H48" i="2"/>
  <c r="H50" i="2" s="1"/>
  <c r="U44" i="2"/>
  <c r="S44" i="2"/>
  <c r="T44" i="2" s="1"/>
  <c r="Q44" i="2"/>
  <c r="R44" i="2" s="1"/>
  <c r="O44" i="2"/>
  <c r="N44" i="2"/>
  <c r="M44" i="2"/>
  <c r="K44" i="2"/>
  <c r="L44" i="2" s="1"/>
  <c r="I44" i="2"/>
  <c r="J44" i="2" s="1"/>
  <c r="U43" i="2"/>
  <c r="T43" i="2"/>
  <c r="S43" i="2"/>
  <c r="Q43" i="2"/>
  <c r="R43" i="2" s="1"/>
  <c r="O43" i="2"/>
  <c r="N43" i="2"/>
  <c r="M43" i="2"/>
  <c r="K43" i="2"/>
  <c r="L43" i="2" s="1"/>
  <c r="I43" i="2"/>
  <c r="J43" i="2" s="1"/>
  <c r="U42" i="2"/>
  <c r="T42" i="2"/>
  <c r="S42" i="2"/>
  <c r="Q42" i="2"/>
  <c r="R42" i="2" s="1"/>
  <c r="O42" i="2"/>
  <c r="N42" i="2"/>
  <c r="M42" i="2"/>
  <c r="L42" i="2"/>
  <c r="K42" i="2"/>
  <c r="J42" i="2"/>
  <c r="I42" i="2"/>
  <c r="U41" i="2"/>
  <c r="S41" i="2"/>
  <c r="T41" i="2" s="1"/>
  <c r="Q41" i="2"/>
  <c r="R41" i="2" s="1"/>
  <c r="O41" i="2"/>
  <c r="N41" i="2"/>
  <c r="M41" i="2"/>
  <c r="K41" i="2"/>
  <c r="L41" i="2" s="1"/>
  <c r="J41" i="2"/>
  <c r="I41" i="2"/>
  <c r="U40" i="2"/>
  <c r="S40" i="2"/>
  <c r="T40" i="2" s="1"/>
  <c r="Q40" i="2"/>
  <c r="R40" i="2" s="1"/>
  <c r="O40" i="2"/>
  <c r="N40" i="2"/>
  <c r="M40" i="2"/>
  <c r="K40" i="2"/>
  <c r="L40" i="2" s="1"/>
  <c r="I40" i="2"/>
  <c r="J40" i="2" s="1"/>
  <c r="U39" i="2"/>
  <c r="T39" i="2"/>
  <c r="S39" i="2"/>
  <c r="Q39" i="2"/>
  <c r="R39" i="2" s="1"/>
  <c r="O39" i="2"/>
  <c r="N39" i="2"/>
  <c r="M39" i="2"/>
  <c r="K39" i="2"/>
  <c r="L39" i="2" s="1"/>
  <c r="I39" i="2"/>
  <c r="J39" i="2" s="1"/>
  <c r="U38" i="2"/>
  <c r="T38" i="2"/>
  <c r="S38" i="2"/>
  <c r="Q38" i="2"/>
  <c r="R38" i="2" s="1"/>
  <c r="O38" i="2"/>
  <c r="N38" i="2"/>
  <c r="M38" i="2"/>
  <c r="L38" i="2"/>
  <c r="K38" i="2"/>
  <c r="J38" i="2"/>
  <c r="I38" i="2"/>
  <c r="U37" i="2"/>
  <c r="S37" i="2"/>
  <c r="T37" i="2" s="1"/>
  <c r="Q37" i="2"/>
  <c r="R37" i="2" s="1"/>
  <c r="O37" i="2"/>
  <c r="N37" i="2"/>
  <c r="M37" i="2"/>
  <c r="K37" i="2"/>
  <c r="L37" i="2" s="1"/>
  <c r="J37" i="2"/>
  <c r="I37" i="2"/>
  <c r="U36" i="2"/>
  <c r="S36" i="2"/>
  <c r="T36" i="2" s="1"/>
  <c r="Q36" i="2"/>
  <c r="R36" i="2" s="1"/>
  <c r="O36" i="2"/>
  <c r="N36" i="2"/>
  <c r="M36" i="2"/>
  <c r="K36" i="2"/>
  <c r="L36" i="2" s="1"/>
  <c r="I36" i="2"/>
  <c r="J36" i="2" s="1"/>
  <c r="U35" i="2"/>
  <c r="T35" i="2"/>
  <c r="S35" i="2"/>
  <c r="Q35" i="2"/>
  <c r="R35" i="2" s="1"/>
  <c r="O35" i="2"/>
  <c r="N35" i="2"/>
  <c r="M35" i="2"/>
  <c r="K35" i="2"/>
  <c r="L35" i="2" s="1"/>
  <c r="I35" i="2"/>
  <c r="J35" i="2" s="1"/>
  <c r="U34" i="2"/>
  <c r="T34" i="2"/>
  <c r="S34" i="2"/>
  <c r="Q34" i="2"/>
  <c r="R34" i="2" s="1"/>
  <c r="O34" i="2"/>
  <c r="N34" i="2"/>
  <c r="M34" i="2"/>
  <c r="L34" i="2"/>
  <c r="K34" i="2"/>
  <c r="J34" i="2"/>
  <c r="I34" i="2"/>
  <c r="U33" i="2"/>
  <c r="S33" i="2"/>
  <c r="T33" i="2" s="1"/>
  <c r="Q33" i="2"/>
  <c r="R33" i="2" s="1"/>
  <c r="O33" i="2"/>
  <c r="N33" i="2"/>
  <c r="M33" i="2"/>
  <c r="K33" i="2"/>
  <c r="L33" i="2" s="1"/>
  <c r="J33" i="2"/>
  <c r="I33" i="2"/>
  <c r="U32" i="2"/>
  <c r="S32" i="2"/>
  <c r="T32" i="2" s="1"/>
  <c r="Q32" i="2"/>
  <c r="R32" i="2" s="1"/>
  <c r="O32" i="2"/>
  <c r="N32" i="2"/>
  <c r="M32" i="2"/>
  <c r="K32" i="2"/>
  <c r="L32" i="2" s="1"/>
  <c r="I32" i="2"/>
  <c r="J32" i="2" s="1"/>
  <c r="U31" i="2"/>
  <c r="T31" i="2"/>
  <c r="S31" i="2"/>
  <c r="Q31" i="2"/>
  <c r="R31" i="2" s="1"/>
  <c r="O31" i="2"/>
  <c r="N31" i="2"/>
  <c r="M31" i="2"/>
  <c r="K31" i="2"/>
  <c r="L31" i="2" s="1"/>
  <c r="I31" i="2"/>
  <c r="J31" i="2" s="1"/>
  <c r="U30" i="2"/>
  <c r="T30" i="2"/>
  <c r="S30" i="2"/>
  <c r="Q30" i="2"/>
  <c r="R30" i="2" s="1"/>
  <c r="O30" i="2"/>
  <c r="N30" i="2"/>
  <c r="M30" i="2"/>
  <c r="L30" i="2"/>
  <c r="K30" i="2"/>
  <c r="J30" i="2"/>
  <c r="I30" i="2"/>
  <c r="U29" i="2"/>
  <c r="S29" i="2"/>
  <c r="T29" i="2" s="1"/>
  <c r="Q29" i="2"/>
  <c r="R29" i="2" s="1"/>
  <c r="O29" i="2"/>
  <c r="N29" i="2"/>
  <c r="M29" i="2"/>
  <c r="K29" i="2"/>
  <c r="L29" i="2" s="1"/>
  <c r="J29" i="2"/>
  <c r="I29" i="2"/>
  <c r="U28" i="2"/>
  <c r="S28" i="2"/>
  <c r="T28" i="2" s="1"/>
  <c r="Q28" i="2"/>
  <c r="R28" i="2" s="1"/>
  <c r="O28" i="2"/>
  <c r="N28" i="2"/>
  <c r="M28" i="2"/>
  <c r="K28" i="2"/>
  <c r="L28" i="2" s="1"/>
  <c r="I28" i="2"/>
  <c r="J28" i="2" s="1"/>
  <c r="U27" i="2"/>
  <c r="T27" i="2"/>
  <c r="S27" i="2"/>
  <c r="Q27" i="2"/>
  <c r="R27" i="2" s="1"/>
  <c r="O27" i="2"/>
  <c r="N27" i="2"/>
  <c r="M27" i="2"/>
  <c r="K27" i="2"/>
  <c r="L27" i="2" s="1"/>
  <c r="I27" i="2"/>
  <c r="J27" i="2" s="1"/>
  <c r="U26" i="2"/>
  <c r="T26" i="2"/>
  <c r="S26" i="2"/>
  <c r="Q26" i="2"/>
  <c r="R26" i="2" s="1"/>
  <c r="O26" i="2"/>
  <c r="N26" i="2"/>
  <c r="M26" i="2"/>
  <c r="L26" i="2"/>
  <c r="K26" i="2"/>
  <c r="J26" i="2"/>
  <c r="I26" i="2"/>
  <c r="U25" i="2"/>
  <c r="S25" i="2"/>
  <c r="T25" i="2" s="1"/>
  <c r="Q25" i="2"/>
  <c r="R25" i="2" s="1"/>
  <c r="O25" i="2"/>
  <c r="N25" i="2"/>
  <c r="M25" i="2"/>
  <c r="K25" i="2"/>
  <c r="L25" i="2" s="1"/>
  <c r="J25" i="2"/>
  <c r="I25" i="2"/>
  <c r="U24" i="2"/>
  <c r="S24" i="2"/>
  <c r="T24" i="2" s="1"/>
  <c r="Q24" i="2"/>
  <c r="R24" i="2" s="1"/>
  <c r="O24" i="2"/>
  <c r="N24" i="2"/>
  <c r="M24" i="2"/>
  <c r="K24" i="2"/>
  <c r="L24" i="2" s="1"/>
  <c r="I24" i="2"/>
  <c r="J24" i="2" s="1"/>
  <c r="U23" i="2"/>
  <c r="T23" i="2"/>
  <c r="S23" i="2"/>
  <c r="Q23" i="2"/>
  <c r="R23" i="2" s="1"/>
  <c r="O23" i="2"/>
  <c r="N23" i="2"/>
  <c r="M23" i="2"/>
  <c r="K23" i="2"/>
  <c r="L23" i="2" s="1"/>
  <c r="I23" i="2"/>
  <c r="J23" i="2" s="1"/>
  <c r="U22" i="2"/>
  <c r="T22" i="2"/>
  <c r="S22" i="2"/>
  <c r="Q22" i="2"/>
  <c r="R22" i="2" s="1"/>
  <c r="O22" i="2"/>
  <c r="N22" i="2"/>
  <c r="M22" i="2"/>
  <c r="L22" i="2"/>
  <c r="K22" i="2"/>
  <c r="J22" i="2"/>
  <c r="I22" i="2"/>
  <c r="U21" i="2"/>
  <c r="S21" i="2"/>
  <c r="T21" i="2" s="1"/>
  <c r="Q21" i="2"/>
  <c r="R21" i="2" s="1"/>
  <c r="O21" i="2"/>
  <c r="N21" i="2"/>
  <c r="M21" i="2"/>
  <c r="K21" i="2"/>
  <c r="L21" i="2" s="1"/>
  <c r="J21" i="2"/>
  <c r="I21" i="2"/>
  <c r="U20" i="2"/>
  <c r="S20" i="2"/>
  <c r="T20" i="2" s="1"/>
  <c r="Q20" i="2"/>
  <c r="R20" i="2" s="1"/>
  <c r="O20" i="2"/>
  <c r="N20" i="2"/>
  <c r="M20" i="2"/>
  <c r="K20" i="2"/>
  <c r="L20" i="2" s="1"/>
  <c r="I20" i="2"/>
  <c r="J20" i="2" s="1"/>
  <c r="U19" i="2"/>
  <c r="T19" i="2"/>
  <c r="S19" i="2"/>
  <c r="Q19" i="2"/>
  <c r="R19" i="2" s="1"/>
  <c r="O19" i="2"/>
  <c r="N19" i="2"/>
  <c r="M19" i="2"/>
  <c r="K19" i="2"/>
  <c r="L19" i="2" s="1"/>
  <c r="I19" i="2"/>
  <c r="J19" i="2" s="1"/>
  <c r="U18" i="2"/>
  <c r="T18" i="2"/>
  <c r="S18" i="2"/>
  <c r="Q18" i="2"/>
  <c r="R18" i="2" s="1"/>
  <c r="O18" i="2"/>
  <c r="N18" i="2"/>
  <c r="M18" i="2"/>
  <c r="L18" i="2"/>
  <c r="K18" i="2"/>
  <c r="J18" i="2"/>
  <c r="I18" i="2"/>
  <c r="U17" i="2"/>
  <c r="S17" i="2"/>
  <c r="T17" i="2" s="1"/>
  <c r="Q17" i="2"/>
  <c r="R17" i="2" s="1"/>
  <c r="O17" i="2"/>
  <c r="N17" i="2"/>
  <c r="M17" i="2"/>
  <c r="K17" i="2"/>
  <c r="L17" i="2" s="1"/>
  <c r="J17" i="2"/>
  <c r="I17" i="2"/>
  <c r="U16" i="2"/>
  <c r="S16" i="2"/>
  <c r="T16" i="2" s="1"/>
  <c r="Q16" i="2"/>
  <c r="R16" i="2" s="1"/>
  <c r="O16" i="2"/>
  <c r="N16" i="2"/>
  <c r="M16" i="2"/>
  <c r="K16" i="2"/>
  <c r="L16" i="2" s="1"/>
  <c r="I16" i="2"/>
  <c r="J16" i="2" s="1"/>
  <c r="P13" i="2"/>
  <c r="H13" i="2"/>
  <c r="I15" i="2" s="1"/>
  <c r="G13" i="2"/>
  <c r="K15" i="2" s="1"/>
  <c r="A3" i="2"/>
  <c r="A2" i="2"/>
  <c r="A5" i="3"/>
  <c r="A6" i="3" s="1"/>
  <c r="A7" i="3" s="1"/>
  <c r="A8" i="3" s="1"/>
  <c r="A4" i="3"/>
  <c r="H52" i="2" l="1"/>
</calcChain>
</file>

<file path=xl/sharedStrings.xml><?xml version="1.0" encoding="utf-8"?>
<sst xmlns="http://schemas.openxmlformats.org/spreadsheetml/2006/main" count="245" uniqueCount="79">
  <si>
    <t>FY17 Forecast/FY18 Operating Budget Submission Report</t>
  </si>
  <si>
    <t>1_UCBKL - University of Cal Berkeley</t>
  </si>
  <si>
    <t>Contracts and Grants</t>
  </si>
  <si>
    <t>Program_Code</t>
  </si>
  <si>
    <t>Chart1</t>
  </si>
  <si>
    <t>Chart2</t>
  </si>
  <si>
    <t>Periodic (000s)</t>
  </si>
  <si>
    <t>Final</t>
  </si>
  <si>
    <t>Q2 Submission</t>
  </si>
  <si>
    <t>Working</t>
  </si>
  <si>
    <t>YearTotal</t>
  </si>
  <si>
    <t>in $000s</t>
  </si>
  <si>
    <t>Actual</t>
  </si>
  <si>
    <t>Operating Budget</t>
  </si>
  <si>
    <t>Forecast</t>
  </si>
  <si>
    <t>Variance B/(W)</t>
  </si>
  <si>
    <t>3-YR CAGR</t>
  </si>
  <si>
    <t>4-YR CAGR</t>
  </si>
  <si>
    <t>5-YR CAGR</t>
  </si>
  <si>
    <t>2012-13</t>
  </si>
  <si>
    <t>2013-14</t>
  </si>
  <si>
    <t>2014-15</t>
  </si>
  <si>
    <t>2015-16</t>
  </si>
  <si>
    <t>2016-17</t>
  </si>
  <si>
    <t>Variance %</t>
  </si>
  <si>
    <t>FY13 - FY16 Actual</t>
  </si>
  <si>
    <t>FY13 - FY17 Budget</t>
  </si>
  <si>
    <t>FY13 - FY17 Q3 Forecast</t>
  </si>
  <si>
    <t>2017-18</t>
  </si>
  <si>
    <t>FY18 OB vs FY17 OB</t>
  </si>
  <si>
    <t>FY18 OB vs FY17 Q3 Forecast</t>
  </si>
  <si>
    <t>FY13 - FY18 Budget</t>
  </si>
  <si>
    <t xml:space="preserve">                    Net Tuition and Fees</t>
  </si>
  <si>
    <t xml:space="preserve">                    Contracts &amp; Grants</t>
  </si>
  <si>
    <t xml:space="preserve">                    Private Gifts for Current Use</t>
  </si>
  <si>
    <t xml:space="preserve">                    Investment Income</t>
  </si>
  <si>
    <t xml:space="preserve">                    Sales and Services</t>
  </si>
  <si>
    <t xml:space="preserve">               Total Revenue</t>
  </si>
  <si>
    <t xml:space="preserve">                    Campus Support</t>
  </si>
  <si>
    <t xml:space="preserve">                    External Transfers</t>
  </si>
  <si>
    <t xml:space="preserve">                    To/From Other Divisions</t>
  </si>
  <si>
    <t xml:space="preserve">                    Internal DIVISION Transfers</t>
  </si>
  <si>
    <t xml:space="preserve">                    Internal DEPARTMENT Transfers</t>
  </si>
  <si>
    <t xml:space="preserve">               Operating Transfers</t>
  </si>
  <si>
    <t xml:space="preserve">          Total Revenue &amp; Transfers</t>
  </si>
  <si>
    <t xml:space="preserve">                         Academic Salaries &amp; Wages</t>
  </si>
  <si>
    <t xml:space="preserve">                         Staff Salaries &amp; Wages</t>
  </si>
  <si>
    <t xml:space="preserve">                    Salaries &amp; Wages</t>
  </si>
  <si>
    <t xml:space="preserve">                    Employee Benefits</t>
  </si>
  <si>
    <t xml:space="preserve">               Total Compensation</t>
  </si>
  <si>
    <t xml:space="preserve">                    Supplies, Materials and Equipment</t>
  </si>
  <si>
    <t xml:space="preserve">                    Scholarships and Fellowships</t>
  </si>
  <si>
    <t xml:space="preserve">                    Other Operating Expenses</t>
  </si>
  <si>
    <t xml:space="preserve">                    Adjustment:  Total Non Compensation - Plan</t>
  </si>
  <si>
    <t xml:space="preserve">               Total Non Compensation</t>
  </si>
  <si>
    <t xml:space="preserve">          Total Expenses</t>
  </si>
  <si>
    <t xml:space="preserve">     Net Operating Surplus/(Deficit)</t>
  </si>
  <si>
    <t xml:space="preserve">     Changes in Fund Balance - Pos/(Neg)</t>
  </si>
  <si>
    <t>Change in Net Assets - Pos/(Neg)</t>
  </si>
  <si>
    <t>Contracts &amp; Grants Review:</t>
  </si>
  <si>
    <t>FY17 Forecast_FY18 Op Budget Change in Net Assets - Pos/(Neg)</t>
  </si>
  <si>
    <t>Contracts and Grants Net to Zero?</t>
  </si>
  <si>
    <t>Current Funds Excluding C&amp;G</t>
  </si>
  <si>
    <t>Target Review:</t>
  </si>
  <si>
    <t>FY17 Net Operating Surplus/(Deficit) - Excl C&amp;G</t>
  </si>
  <si>
    <t>FY18 Net Operating Surplus/(Deficit) - Excl C&amp;G Target</t>
  </si>
  <si>
    <t>FY18 Net Operating Surplus/(Deficit) - Excl C&amp;G</t>
  </si>
  <si>
    <t>Target Met?</t>
  </si>
  <si>
    <t>Simple Instructions for Updating the Reports</t>
  </si>
  <si>
    <t>Connect to CalRptg in SmartView</t>
  </si>
  <si>
    <t>Change the Entity from 1_UCBKL to your Division (remember to include "1_")  in each report (located in cell B6 in each report)</t>
  </si>
  <si>
    <t>Refresh the data</t>
  </si>
  <si>
    <t>Check the "PerformanceMeasurement Template" tab to ensure you have met your target (see cell H50)</t>
  </si>
  <si>
    <r>
      <rPr>
        <b/>
        <sz val="11"/>
        <color theme="1"/>
        <rFont val="Calibri"/>
        <family val="2"/>
        <scheme val="minor"/>
      </rPr>
      <t>Note:</t>
    </r>
    <r>
      <rPr>
        <sz val="11"/>
        <color theme="1"/>
        <rFont val="Calibri"/>
        <family val="2"/>
        <scheme val="minor"/>
      </rPr>
      <t xml:space="preserve"> The version ("Working") does not need to be updated before your submission; once the submissions are made "Working" can be updated for the new Forecast ("Q3 Submission") and Budget ("Planner Submission") Scenarios. In order to change them you will need to click on the first plus sign on the left in each report and change the yellow highlighted cells.  </t>
    </r>
  </si>
  <si>
    <t>Division Budget Performance Target</t>
  </si>
  <si>
    <t xml:space="preserve">                    State Support</t>
  </si>
  <si>
    <t xml:space="preserve">                    Nonoperating Revenue</t>
  </si>
  <si>
    <t>Enter your Division's Budget Performance Target in cell H49 on the "PerformanceMeasurement Template" tab using a formula so that it will not be deleted when you refresh the document (enter "=65000")</t>
  </si>
  <si>
    <t>Check the "Contracts &amp; Grants Review" tab to ensure your FY17 Q3 Forecast and FY18 Operating Budget Contracts &amp; Grants net to zero (see cells H49 and P49)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</si>
</sst>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medium">
        <color indexed="64"/>
      </right>
      <top style="medium">
        <color indexed="64"/>
      </top>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123">
    <xf numFmtId="0" fontId="0" fillId="0" borderId="0" xfId="0"/>
    <xf numFmtId="164" fontId="0" fillId="0" borderId="0" xfId="1" applyNumberFormat="1" applyFont="1" applyFill="1"/>
    <xf numFmtId="164" fontId="3" fillId="0" borderId="0" xfId="1" applyNumberFormat="1" applyFont="1" applyFill="1"/>
    <xf numFmtId="164" fontId="3" fillId="0" borderId="0" xfId="1" applyNumberFormat="1" applyFont="1" applyFill="1" applyAlignment="1">
      <alignment horizontal="right"/>
    </xf>
    <xf numFmtId="164" fontId="0" fillId="0" borderId="0" xfId="1" applyNumberFormat="1" applyFont="1" applyFill="1" applyAlignment="1">
      <alignment horizontal="right"/>
    </xf>
    <xf numFmtId="164" fontId="0" fillId="0" borderId="1" xfId="1" applyNumberFormat="1" applyFont="1" applyFill="1" applyBorder="1" applyAlignment="1">
      <alignment wrapText="1"/>
    </xf>
    <xf numFmtId="164" fontId="0" fillId="0" borderId="2" xfId="1" applyNumberFormat="1" applyFont="1" applyFill="1" applyBorder="1" applyAlignment="1">
      <alignment wrapText="1"/>
    </xf>
    <xf numFmtId="49" fontId="2" fillId="0" borderId="2" xfId="1" applyNumberFormat="1" applyFont="1" applyFill="1" applyBorder="1" applyAlignment="1"/>
    <xf numFmtId="164" fontId="0" fillId="0" borderId="2" xfId="1" applyNumberFormat="1" applyFont="1" applyFill="1" applyBorder="1" applyAlignment="1">
      <alignment horizontal="right" wrapText="1"/>
    </xf>
    <xf numFmtId="164" fontId="0" fillId="0" borderId="3" xfId="1" applyNumberFormat="1" applyFont="1" applyFill="1" applyBorder="1" applyAlignment="1">
      <alignment wrapText="1"/>
    </xf>
    <xf numFmtId="164" fontId="0" fillId="0" borderId="0" xfId="1" applyNumberFormat="1" applyFont="1" applyFill="1" applyAlignment="1">
      <alignment wrapText="1"/>
    </xf>
    <xf numFmtId="164" fontId="0" fillId="0" borderId="4" xfId="1" applyNumberFormat="1" applyFont="1" applyFill="1" applyBorder="1" applyAlignment="1">
      <alignment wrapText="1"/>
    </xf>
    <xf numFmtId="49" fontId="0" fillId="0" borderId="0" xfId="1" applyNumberFormat="1" applyFont="1" applyFill="1" applyBorder="1" applyAlignment="1">
      <alignment wrapText="1"/>
    </xf>
    <xf numFmtId="164" fontId="0" fillId="0" borderId="0" xfId="1" applyNumberFormat="1" applyFont="1" applyFill="1" applyBorder="1" applyAlignment="1">
      <alignment wrapText="1"/>
    </xf>
    <xf numFmtId="164" fontId="0" fillId="0" borderId="0" xfId="1" applyNumberFormat="1" applyFont="1" applyFill="1" applyBorder="1" applyAlignment="1">
      <alignment horizontal="right" wrapText="1"/>
    </xf>
    <xf numFmtId="164" fontId="0" fillId="0" borderId="5" xfId="1" applyNumberFormat="1" applyFont="1" applyFill="1" applyBorder="1" applyAlignment="1">
      <alignment wrapText="1"/>
    </xf>
    <xf numFmtId="49" fontId="0" fillId="0" borderId="0" xfId="1" quotePrefix="1" applyNumberFormat="1" applyFont="1" applyFill="1" applyBorder="1" applyAlignment="1">
      <alignment wrapText="1"/>
    </xf>
    <xf numFmtId="0" fontId="2" fillId="2" borderId="6" xfId="1" applyNumberFormat="1" applyFont="1" applyFill="1" applyBorder="1" applyAlignment="1">
      <alignment horizontal="center" wrapText="1"/>
    </xf>
    <xf numFmtId="164" fontId="2" fillId="0" borderId="7" xfId="1" applyNumberFormat="1" applyFont="1" applyFill="1" applyBorder="1" applyAlignment="1">
      <alignment horizontal="center" wrapText="1"/>
    </xf>
    <xf numFmtId="164" fontId="2" fillId="0" borderId="8" xfId="1" applyNumberFormat="1" applyFont="1" applyFill="1" applyBorder="1" applyAlignment="1">
      <alignment horizontal="center" wrapText="1"/>
    </xf>
    <xf numFmtId="164" fontId="2" fillId="0" borderId="9" xfId="1" applyNumberFormat="1" applyFont="1" applyFill="1" applyBorder="1" applyAlignment="1">
      <alignment horizontal="center" wrapText="1"/>
    </xf>
    <xf numFmtId="164" fontId="2" fillId="0" borderId="10" xfId="1" applyNumberFormat="1" applyFont="1" applyFill="1" applyBorder="1" applyAlignment="1">
      <alignment horizontal="center" wrapText="1"/>
    </xf>
    <xf numFmtId="164" fontId="2" fillId="2" borderId="10"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164" fontId="2" fillId="0" borderId="2" xfId="1" applyNumberFormat="1" applyFont="1" applyFill="1" applyBorder="1" applyAlignment="1">
      <alignment horizontal="right" wrapText="1"/>
    </xf>
    <xf numFmtId="164" fontId="2" fillId="2" borderId="1" xfId="1" applyNumberFormat="1" applyFont="1" applyFill="1" applyBorder="1" applyAlignment="1">
      <alignment horizontal="center" wrapText="1"/>
    </xf>
    <xf numFmtId="164" fontId="2" fillId="2" borderId="2" xfId="1" applyNumberFormat="1" applyFont="1" applyFill="1" applyBorder="1" applyAlignment="1">
      <alignment horizontal="right" wrapText="1"/>
    </xf>
    <xf numFmtId="164" fontId="2" fillId="0" borderId="11" xfId="1" applyNumberFormat="1" applyFont="1" applyFill="1" applyBorder="1" applyAlignment="1">
      <alignment horizontal="center" wrapText="1"/>
    </xf>
    <xf numFmtId="164" fontId="2" fillId="0" borderId="6" xfId="1" applyNumberFormat="1" applyFont="1" applyFill="1" applyBorder="1" applyAlignment="1">
      <alignment horizontal="center" wrapText="1"/>
    </xf>
    <xf numFmtId="164" fontId="2" fillId="0" borderId="4" xfId="1" applyNumberFormat="1" applyFont="1" applyFill="1" applyBorder="1" applyAlignment="1">
      <alignment horizontal="center" wrapText="1"/>
    </xf>
    <xf numFmtId="164" fontId="2" fillId="0" borderId="14" xfId="1" quotePrefix="1" applyNumberFormat="1" applyFont="1" applyFill="1" applyBorder="1" applyAlignment="1">
      <alignment horizontal="center" wrapText="1"/>
    </xf>
    <xf numFmtId="164" fontId="2" fillId="0" borderId="15" xfId="1" quotePrefix="1" applyNumberFormat="1" applyFont="1" applyFill="1" applyBorder="1" applyAlignment="1">
      <alignment horizontal="center" wrapText="1"/>
    </xf>
    <xf numFmtId="164" fontId="2" fillId="0" borderId="16" xfId="1" quotePrefix="1" applyNumberFormat="1" applyFont="1" applyFill="1" applyBorder="1" applyAlignment="1">
      <alignment horizontal="center" wrapText="1"/>
    </xf>
    <xf numFmtId="164" fontId="2" fillId="0" borderId="17" xfId="1" quotePrefix="1" applyNumberFormat="1" applyFont="1" applyFill="1" applyBorder="1" applyAlignment="1">
      <alignment horizontal="center" wrapText="1"/>
    </xf>
    <xf numFmtId="164" fontId="2" fillId="2" borderId="17" xfId="1" quotePrefix="1" applyNumberFormat="1" applyFont="1" applyFill="1" applyBorder="1" applyAlignment="1">
      <alignment horizontal="center" wrapText="1"/>
    </xf>
    <xf numFmtId="164" fontId="2" fillId="0" borderId="18" xfId="1" quotePrefix="1" applyNumberFormat="1" applyFont="1" applyFill="1" applyBorder="1" applyAlignment="1">
      <alignment horizontal="center" wrapText="1"/>
    </xf>
    <xf numFmtId="164" fontId="2" fillId="0" borderId="19" xfId="1" quotePrefix="1" applyNumberFormat="1" applyFont="1" applyFill="1" applyBorder="1" applyAlignment="1">
      <alignment horizontal="center" wrapText="1"/>
    </xf>
    <xf numFmtId="164" fontId="2" fillId="2" borderId="18" xfId="1" quotePrefix="1" applyNumberFormat="1" applyFont="1" applyFill="1" applyBorder="1" applyAlignment="1">
      <alignment horizontal="center" wrapText="1"/>
    </xf>
    <xf numFmtId="164" fontId="2" fillId="2" borderId="19" xfId="1" quotePrefix="1" applyNumberFormat="1" applyFont="1" applyFill="1" applyBorder="1" applyAlignment="1">
      <alignment horizontal="center" wrapText="1"/>
    </xf>
    <xf numFmtId="164" fontId="2" fillId="0" borderId="20" xfId="1" quotePrefix="1" applyNumberFormat="1" applyFont="1" applyFill="1" applyBorder="1" applyAlignment="1">
      <alignment horizontal="center" wrapText="1"/>
    </xf>
    <xf numFmtId="164" fontId="2" fillId="0" borderId="21" xfId="1" applyNumberFormat="1" applyFont="1" applyFill="1" applyBorder="1" applyAlignment="1">
      <alignment horizontal="center" wrapText="1"/>
    </xf>
    <xf numFmtId="164" fontId="2" fillId="0" borderId="22" xfId="1" applyNumberFormat="1" applyFont="1" applyFill="1" applyBorder="1" applyAlignment="1">
      <alignment horizontal="center" wrapText="1"/>
    </xf>
    <xf numFmtId="164" fontId="2" fillId="0" borderId="0" xfId="1" applyNumberFormat="1" applyFont="1" applyFill="1" applyAlignment="1">
      <alignment horizontal="center" vertical="center" wrapText="1"/>
    </xf>
    <xf numFmtId="164" fontId="0" fillId="0" borderId="23" xfId="1" applyNumberFormat="1" applyFont="1" applyFill="1" applyBorder="1"/>
    <xf numFmtId="164" fontId="0" fillId="0" borderId="24" xfId="1" applyNumberFormat="1" applyFont="1" applyFill="1" applyBorder="1"/>
    <xf numFmtId="164" fontId="0" fillId="0" borderId="25"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0" fillId="2" borderId="27" xfId="1" applyNumberFormat="1" applyFont="1" applyFill="1" applyBorder="1"/>
    <xf numFmtId="9" fontId="0" fillId="0" borderId="28" xfId="2" applyFont="1" applyFill="1" applyBorder="1" applyAlignment="1">
      <alignment horizontal="right"/>
    </xf>
    <xf numFmtId="164" fontId="0" fillId="2" borderId="24" xfId="1" applyNumberFormat="1" applyFont="1" applyFill="1" applyBorder="1"/>
    <xf numFmtId="9" fontId="0" fillId="2" borderId="28" xfId="2" applyFont="1" applyFill="1" applyBorder="1" applyAlignment="1">
      <alignment horizontal="right"/>
    </xf>
    <xf numFmtId="9" fontId="0" fillId="0" borderId="7" xfId="2" applyFont="1" applyFill="1" applyBorder="1" applyAlignment="1">
      <alignment horizontal="right"/>
    </xf>
    <xf numFmtId="9" fontId="0" fillId="0" borderId="8" xfId="2" applyFont="1" applyFill="1" applyBorder="1" applyAlignment="1">
      <alignment horizontal="right"/>
    </xf>
    <xf numFmtId="9" fontId="0" fillId="0" borderId="9" xfId="2" applyFont="1" applyFill="1" applyBorder="1" applyAlignment="1">
      <alignment horizontal="right"/>
    </xf>
    <xf numFmtId="9" fontId="0" fillId="0" borderId="29" xfId="2" applyFont="1" applyFill="1" applyBorder="1" applyAlignment="1">
      <alignment horizontal="right"/>
    </xf>
    <xf numFmtId="164" fontId="0" fillId="0" borderId="30" xfId="1" applyNumberFormat="1" applyFont="1" applyFill="1" applyBorder="1"/>
    <xf numFmtId="164" fontId="0" fillId="0" borderId="31" xfId="1" applyNumberFormat="1" applyFont="1" applyFill="1" applyBorder="1"/>
    <xf numFmtId="164" fontId="0" fillId="0" borderId="32" xfId="1" applyNumberFormat="1" applyFont="1" applyFill="1" applyBorder="1"/>
    <xf numFmtId="164" fontId="0" fillId="0" borderId="33" xfId="1" applyNumberFormat="1" applyFont="1" applyFill="1" applyBorder="1"/>
    <xf numFmtId="164" fontId="0" fillId="2" borderId="33" xfId="1" applyNumberFormat="1" applyFont="1" applyFill="1" applyBorder="1"/>
    <xf numFmtId="9" fontId="0" fillId="0" borderId="34" xfId="2" applyFont="1" applyFill="1" applyBorder="1" applyAlignment="1">
      <alignment horizontal="right"/>
    </xf>
    <xf numFmtId="164" fontId="0" fillId="2" borderId="30" xfId="1" applyNumberFormat="1" applyFont="1" applyFill="1" applyBorder="1"/>
    <xf numFmtId="9" fontId="0" fillId="2" borderId="34" xfId="2" applyFont="1" applyFill="1" applyBorder="1" applyAlignment="1">
      <alignment horizontal="right"/>
    </xf>
    <xf numFmtId="9" fontId="0" fillId="0" borderId="30" xfId="2" applyFont="1" applyFill="1" applyBorder="1" applyAlignment="1">
      <alignment horizontal="right"/>
    </xf>
    <xf numFmtId="9" fontId="0" fillId="0" borderId="31" xfId="2" applyFont="1" applyFill="1" applyBorder="1" applyAlignment="1">
      <alignment horizontal="right"/>
    </xf>
    <xf numFmtId="9" fontId="0" fillId="0" borderId="32" xfId="2" applyFont="1" applyFill="1" applyBorder="1" applyAlignment="1">
      <alignment horizontal="right"/>
    </xf>
    <xf numFmtId="9" fontId="0" fillId="0" borderId="33" xfId="2" applyFont="1" applyFill="1" applyBorder="1" applyAlignment="1">
      <alignment horizontal="right"/>
    </xf>
    <xf numFmtId="164" fontId="2" fillId="0" borderId="23" xfId="1" applyNumberFormat="1" applyFont="1" applyFill="1" applyBorder="1"/>
    <xf numFmtId="164" fontId="2" fillId="0" borderId="30" xfId="1" applyNumberFormat="1" applyFont="1" applyFill="1" applyBorder="1"/>
    <xf numFmtId="164" fontId="2" fillId="0" borderId="31" xfId="1" applyNumberFormat="1" applyFont="1" applyFill="1" applyBorder="1"/>
    <xf numFmtId="164" fontId="2" fillId="0" borderId="32" xfId="1" applyNumberFormat="1" applyFont="1" applyFill="1" applyBorder="1"/>
    <xf numFmtId="164" fontId="2" fillId="0" borderId="33" xfId="1" applyNumberFormat="1" applyFont="1" applyFill="1" applyBorder="1"/>
    <xf numFmtId="164" fontId="2" fillId="2" borderId="33" xfId="1" applyNumberFormat="1" applyFont="1" applyFill="1" applyBorder="1"/>
    <xf numFmtId="9" fontId="2" fillId="0" borderId="34" xfId="2" applyFont="1" applyFill="1" applyBorder="1" applyAlignment="1">
      <alignment horizontal="right"/>
    </xf>
    <xf numFmtId="164" fontId="2" fillId="2" borderId="30" xfId="1" applyNumberFormat="1" applyFont="1" applyFill="1" applyBorder="1"/>
    <xf numFmtId="9" fontId="2" fillId="2" borderId="34" xfId="2" applyFont="1" applyFill="1" applyBorder="1" applyAlignment="1">
      <alignment horizontal="right"/>
    </xf>
    <xf numFmtId="9" fontId="2" fillId="0" borderId="30" xfId="2" applyFont="1" applyFill="1" applyBorder="1" applyAlignment="1">
      <alignment horizontal="right"/>
    </xf>
    <xf numFmtId="9" fontId="2" fillId="0" borderId="31" xfId="2" applyFont="1" applyFill="1" applyBorder="1" applyAlignment="1">
      <alignment horizontal="right"/>
    </xf>
    <xf numFmtId="9" fontId="2" fillId="0" borderId="32" xfId="2" applyFont="1" applyFill="1" applyBorder="1" applyAlignment="1">
      <alignment horizontal="right"/>
    </xf>
    <xf numFmtId="9" fontId="2" fillId="0" borderId="33" xfId="2" applyFont="1" applyFill="1" applyBorder="1" applyAlignment="1">
      <alignment horizontal="right"/>
    </xf>
    <xf numFmtId="164" fontId="2" fillId="0" borderId="0" xfId="1" applyNumberFormat="1" applyFont="1" applyFill="1"/>
    <xf numFmtId="164" fontId="2" fillId="0" borderId="35" xfId="1" applyNumberFormat="1" applyFont="1" applyFill="1" applyBorder="1"/>
    <xf numFmtId="164" fontId="2" fillId="0" borderId="14" xfId="1" applyNumberFormat="1" applyFont="1" applyFill="1" applyBorder="1"/>
    <xf numFmtId="164" fontId="2" fillId="0" borderId="15" xfId="1" applyNumberFormat="1" applyFont="1" applyFill="1" applyBorder="1"/>
    <xf numFmtId="164" fontId="2" fillId="0" borderId="16" xfId="1" applyNumberFormat="1" applyFont="1" applyFill="1" applyBorder="1"/>
    <xf numFmtId="164" fontId="2" fillId="0" borderId="36" xfId="1" applyNumberFormat="1" applyFont="1" applyFill="1" applyBorder="1"/>
    <xf numFmtId="164" fontId="2" fillId="2" borderId="36" xfId="1" applyNumberFormat="1" applyFont="1" applyFill="1" applyBorder="1"/>
    <xf numFmtId="9" fontId="2" fillId="0" borderId="37" xfId="2" applyFont="1" applyFill="1" applyBorder="1" applyAlignment="1">
      <alignment horizontal="right"/>
    </xf>
    <xf numFmtId="164" fontId="2" fillId="2" borderId="14" xfId="1" applyNumberFormat="1" applyFont="1" applyFill="1" applyBorder="1"/>
    <xf numFmtId="9" fontId="2" fillId="2" borderId="37" xfId="2" applyFont="1" applyFill="1" applyBorder="1" applyAlignment="1">
      <alignment horizontal="right"/>
    </xf>
    <xf numFmtId="9" fontId="2" fillId="0" borderId="14" xfId="2" applyFont="1" applyFill="1" applyBorder="1" applyAlignment="1">
      <alignment horizontal="right"/>
    </xf>
    <xf numFmtId="9" fontId="2" fillId="0" borderId="15" xfId="2" applyFont="1" applyFill="1" applyBorder="1" applyAlignment="1">
      <alignment horizontal="right"/>
    </xf>
    <xf numFmtId="9" fontId="2" fillId="0" borderId="16" xfId="2" applyFont="1" applyFill="1" applyBorder="1" applyAlignment="1">
      <alignment horizontal="right"/>
    </xf>
    <xf numFmtId="9" fontId="2" fillId="0" borderId="36" xfId="2" applyFont="1" applyFill="1" applyBorder="1" applyAlignment="1">
      <alignment horizontal="right"/>
    </xf>
    <xf numFmtId="164" fontId="2" fillId="0" borderId="1" xfId="1" applyNumberFormat="1" applyFont="1" applyFill="1" applyBorder="1"/>
    <xf numFmtId="164" fontId="2" fillId="0" borderId="2" xfId="1" applyNumberFormat="1" applyFont="1" applyFill="1" applyBorder="1"/>
    <xf numFmtId="164" fontId="2" fillId="0" borderId="3" xfId="1" applyNumberFormat="1" applyFont="1" applyFill="1" applyBorder="1"/>
    <xf numFmtId="164" fontId="2" fillId="0" borderId="0" xfId="1" applyNumberFormat="1" applyFont="1" applyFill="1" applyAlignment="1">
      <alignment horizontal="right"/>
    </xf>
    <xf numFmtId="164" fontId="0" fillId="0" borderId="4" xfId="1" applyNumberFormat="1" applyFont="1" applyFill="1" applyBorder="1"/>
    <xf numFmtId="164" fontId="0" fillId="0" borderId="0" xfId="1" applyNumberFormat="1" applyFont="1" applyFill="1" applyBorder="1"/>
    <xf numFmtId="164" fontId="0" fillId="0" borderId="5" xfId="1" applyNumberFormat="1" applyFont="1" applyFill="1" applyBorder="1"/>
    <xf numFmtId="164" fontId="2" fillId="0" borderId="38" xfId="1" applyNumberFormat="1" applyFont="1" applyFill="1" applyBorder="1"/>
    <xf numFmtId="164" fontId="2" fillId="0" borderId="39" xfId="1" applyNumberFormat="1" applyFont="1" applyFill="1" applyBorder="1"/>
    <xf numFmtId="164" fontId="2" fillId="0" borderId="18" xfId="1" applyNumberFormat="1" applyFont="1" applyFill="1" applyBorder="1" applyAlignment="1">
      <alignment horizontal="left"/>
    </xf>
    <xf numFmtId="164" fontId="2" fillId="0" borderId="19" xfId="1" applyNumberFormat="1" applyFont="1" applyFill="1" applyBorder="1"/>
    <xf numFmtId="164" fontId="2" fillId="0" borderId="19" xfId="1" applyNumberFormat="1" applyFont="1" applyFill="1" applyBorder="1" applyAlignment="1">
      <alignment horizontal="center"/>
    </xf>
    <xf numFmtId="164" fontId="2" fillId="0" borderId="40" xfId="1" applyNumberFormat="1" applyFont="1" applyFill="1" applyBorder="1" applyAlignment="1">
      <alignment horizontal="center"/>
    </xf>
    <xf numFmtId="164" fontId="0" fillId="0" borderId="23" xfId="1" applyNumberFormat="1" applyFont="1" applyFill="1" applyBorder="1" applyAlignment="1">
      <alignment horizontal="left" indent="1"/>
    </xf>
    <xf numFmtId="164" fontId="0" fillId="0" borderId="38" xfId="1" applyNumberFormat="1" applyFont="1" applyFill="1" applyBorder="1"/>
    <xf numFmtId="164" fontId="2" fillId="0" borderId="18" xfId="1" applyNumberFormat="1" applyFont="1" applyFill="1" applyBorder="1" applyAlignment="1">
      <alignment horizontal="left" indent="1"/>
    </xf>
    <xf numFmtId="164" fontId="2" fillId="3" borderId="2" xfId="1" quotePrefix="1" applyNumberFormat="1" applyFont="1" applyFill="1" applyBorder="1" applyAlignment="1"/>
    <xf numFmtId="164" fontId="0" fillId="3" borderId="39" xfId="1" applyNumberFormat="1" applyFont="1" applyFill="1" applyBorder="1"/>
    <xf numFmtId="0" fontId="2" fillId="0" borderId="0" xfId="0" applyFont="1"/>
    <xf numFmtId="0" fontId="0" fillId="0" borderId="0" xfId="0" applyAlignment="1">
      <alignment vertical="top"/>
    </xf>
    <xf numFmtId="49" fontId="0" fillId="3" borderId="0" xfId="1" applyNumberFormat="1" applyFont="1" applyFill="1" applyBorder="1" applyAlignment="1">
      <alignment wrapText="1"/>
    </xf>
    <xf numFmtId="0" fontId="2" fillId="4" borderId="6" xfId="1" applyNumberFormat="1" applyFont="1" applyFill="1" applyBorder="1" applyAlignment="1">
      <alignment horizontal="center" wrapText="1"/>
    </xf>
    <xf numFmtId="49" fontId="0" fillId="0" borderId="23" xfId="1" applyNumberFormat="1" applyFont="1" applyFill="1" applyBorder="1"/>
    <xf numFmtId="0" fontId="0" fillId="0" borderId="0" xfId="0" applyAlignment="1">
      <alignment horizontal="left" wrapText="1"/>
    </xf>
    <xf numFmtId="0" fontId="0" fillId="0" borderId="0" xfId="0" applyAlignment="1">
      <alignment horizontal="left" vertical="top" wrapText="1"/>
    </xf>
    <xf numFmtId="164" fontId="3" fillId="0" borderId="0" xfId="1" applyNumberFormat="1" applyFont="1" applyFill="1" applyAlignment="1">
      <alignment horizontal="center"/>
    </xf>
    <xf numFmtId="164" fontId="2" fillId="0" borderId="12" xfId="1" applyNumberFormat="1" applyFont="1" applyFill="1" applyBorder="1" applyAlignment="1">
      <alignment horizontal="center" wrapText="1"/>
    </xf>
    <xf numFmtId="164" fontId="2" fillId="0" borderId="13" xfId="1" applyNumberFormat="1" applyFont="1" applyFill="1" applyBorder="1" applyAlignment="1">
      <alignment horizont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B%20Budget/Private/2016-17%20Budget%20Process/Budget%20Process/4.0%20Submission%20Review/Hearing%20Tools/FY17%20Budget%20Hearing%20Data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ezelman/Downloads/Represented%20vs%20Non%20Represente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Selectors"/>
      <sheetName val="charts"/>
      <sheetName val="Funds Retention &amp; Startup"/>
      <sheetName val="Funds Retention &amp; Startup Pull"/>
      <sheetName val="E98234456D5949B69FF8E9ACAAE5FE0"/>
      <sheetName val="Cuts FY17"/>
      <sheetName val="Pledges"/>
      <sheetName val="FFE"/>
    </sheetNames>
    <sheetDataSet>
      <sheetData sheetId="0">
        <row r="2">
          <cell r="A2" t="str">
            <v>FY11</v>
          </cell>
          <cell r="B2" t="str">
            <v>Operating Budget</v>
          </cell>
          <cell r="C2" t="str">
            <v>Working</v>
          </cell>
          <cell r="D2" t="str">
            <v>Current Funds</v>
          </cell>
          <cell r="E2" t="str">
            <v>YearTotal</v>
          </cell>
          <cell r="F2" t="str">
            <v>Chart1</v>
          </cell>
          <cell r="G2" t="str">
            <v>Chart2</v>
          </cell>
          <cell r="H2" t="str">
            <v>Periodic</v>
          </cell>
          <cell r="I2" t="str">
            <v xml:space="preserve">     1_COLLS - Letters &amp; Science</v>
          </cell>
        </row>
        <row r="3">
          <cell r="A3" t="str">
            <v>FY12</v>
          </cell>
          <cell r="B3" t="str">
            <v>Forecast</v>
          </cell>
          <cell r="C3" t="str">
            <v>Planner Submission</v>
          </cell>
          <cell r="D3" t="str">
            <v>Unrestricted Funds</v>
          </cell>
          <cell r="E3" t="str">
            <v>Q1</v>
          </cell>
          <cell r="H3" t="str">
            <v>YTD</v>
          </cell>
          <cell r="I3" t="str">
            <v xml:space="preserve">          1_COL1S - L&amp;S Core</v>
          </cell>
        </row>
        <row r="4">
          <cell r="A4" t="str">
            <v>FY13</v>
          </cell>
          <cell r="B4" t="str">
            <v>Actual</v>
          </cell>
          <cell r="C4" t="str">
            <v>Final</v>
          </cell>
          <cell r="D4" t="str">
            <v>Designated</v>
          </cell>
          <cell r="E4" t="str">
            <v>Q2</v>
          </cell>
          <cell r="I4" t="str">
            <v xml:space="preserve">          1_LS1BS - L&amp;S Biological Sciences</v>
          </cell>
        </row>
        <row r="5">
          <cell r="A5" t="str">
            <v>2013-14</v>
          </cell>
          <cell r="D5" t="str">
            <v>Restricted Gift Funds</v>
          </cell>
          <cell r="E5" t="str">
            <v>Q3</v>
          </cell>
          <cell r="I5" t="str">
            <v xml:space="preserve">          1_LS1HU - L&amp;S Arts &amp; Humanities</v>
          </cell>
        </row>
        <row r="6">
          <cell r="A6" t="str">
            <v>2014-15</v>
          </cell>
          <cell r="D6" t="str">
            <v>Restricted Endowments and FFEs Funds</v>
          </cell>
          <cell r="E6" t="str">
            <v>Q4</v>
          </cell>
          <cell r="I6" t="str">
            <v xml:space="preserve">          1_LS1PS - L&amp;S Math &amp; Physical Sci</v>
          </cell>
        </row>
        <row r="7">
          <cell r="A7" t="str">
            <v>2015-16</v>
          </cell>
          <cell r="D7" t="str">
            <v>Current Funds Excluding C&amp;G</v>
          </cell>
          <cell r="E7" t="str">
            <v>Jul</v>
          </cell>
          <cell r="I7" t="str">
            <v xml:space="preserve">          1_LS1SS - L&amp;S Social Sciences</v>
          </cell>
        </row>
        <row r="8">
          <cell r="A8" t="str">
            <v>2016-17</v>
          </cell>
          <cell r="D8" t="str">
            <v>Contracts and Grants</v>
          </cell>
          <cell r="E8" t="str">
            <v>Aug</v>
          </cell>
          <cell r="I8" t="str">
            <v xml:space="preserve">          1_LS1UI - L&amp;S Undergraduate Division</v>
          </cell>
        </row>
        <row r="9">
          <cell r="E9" t="str">
            <v>Sep</v>
          </cell>
          <cell r="I9" t="str">
            <v xml:space="preserve">     1_COLLE - Colleges</v>
          </cell>
        </row>
        <row r="10">
          <cell r="E10" t="str">
            <v>Oct</v>
          </cell>
          <cell r="I10" t="str">
            <v xml:space="preserve">          1_CENVD - Col of Environmental Design</v>
          </cell>
        </row>
        <row r="11">
          <cell r="E11" t="str">
            <v>Nov</v>
          </cell>
          <cell r="I11" t="str">
            <v xml:space="preserve">          1_CO1NR - College of Natural Resources</v>
          </cell>
        </row>
        <row r="12">
          <cell r="E12" t="str">
            <v>Dec</v>
          </cell>
          <cell r="I12" t="str">
            <v xml:space="preserve">          1_COCHM - College of Chemistry</v>
          </cell>
        </row>
        <row r="13">
          <cell r="E13" t="str">
            <v>Jan</v>
          </cell>
          <cell r="I13" t="str">
            <v xml:space="preserve">          1_COENG - College of Engineering</v>
          </cell>
        </row>
        <row r="14">
          <cell r="E14" t="str">
            <v>Feb</v>
          </cell>
          <cell r="I14" t="str">
            <v xml:space="preserve">     1_SCHOL - Schools</v>
          </cell>
        </row>
        <row r="15">
          <cell r="E15" t="str">
            <v>Mar</v>
          </cell>
          <cell r="I15" t="str">
            <v xml:space="preserve">          1_BOALT - Boalt School of Law</v>
          </cell>
        </row>
        <row r="16">
          <cell r="E16" t="str">
            <v>Apr</v>
          </cell>
          <cell r="I16" t="str">
            <v xml:space="preserve">          1_GSCPP - Goldman Sch of Public Policy</v>
          </cell>
        </row>
        <row r="17">
          <cell r="E17" t="str">
            <v>May</v>
          </cell>
          <cell r="I17" t="str">
            <v xml:space="preserve">          1_HAAS3 - Haas School of Business</v>
          </cell>
        </row>
        <row r="18">
          <cell r="E18" t="str">
            <v>Jun</v>
          </cell>
          <cell r="I18" t="str">
            <v xml:space="preserve">          1_SC1OP - School of Optometry</v>
          </cell>
        </row>
        <row r="19">
          <cell r="I19" t="str">
            <v xml:space="preserve">          1_SC1PH - School of Public Health</v>
          </cell>
        </row>
        <row r="20">
          <cell r="I20" t="str">
            <v xml:space="preserve">          1_SCEDU - Graduate School of Education</v>
          </cell>
        </row>
        <row r="21">
          <cell r="I21" t="str">
            <v xml:space="preserve">          1_SCHSW - School of Social Welfare</v>
          </cell>
        </row>
        <row r="22">
          <cell r="I22" t="str">
            <v xml:space="preserve">          1_SCJOU - School of Journalism</v>
          </cell>
        </row>
        <row r="23">
          <cell r="I23" t="str">
            <v xml:space="preserve">          1_SCSIM - School of Information</v>
          </cell>
        </row>
        <row r="24">
          <cell r="I24" t="str">
            <v xml:space="preserve">     1_OACAD - Other Academic</v>
          </cell>
        </row>
        <row r="25">
          <cell r="I25" t="str">
            <v xml:space="preserve">          1_ACADS - Academic Senate</v>
          </cell>
        </row>
        <row r="26">
          <cell r="I26" t="str">
            <v xml:space="preserve">          1_EVCP3 - Academic Core</v>
          </cell>
        </row>
        <row r="27">
          <cell r="I27" t="str">
            <v xml:space="preserve">          1_OT1VP - Office for the Faculty</v>
          </cell>
        </row>
        <row r="28">
          <cell r="I28" t="str">
            <v xml:space="preserve">          1_SAFP3 - Strategic Acad and Fac Plan</v>
          </cell>
        </row>
        <row r="29">
          <cell r="I29" t="str">
            <v xml:space="preserve">          1_SSALL - Summer Sessn, Study Abrd, OLLI</v>
          </cell>
        </row>
        <row r="30">
          <cell r="I30" t="str">
            <v xml:space="preserve">          1_UCLIB - UC Library</v>
          </cell>
        </row>
        <row r="31">
          <cell r="I31" t="str">
            <v xml:space="preserve">          1_UNEX3 - University Extension</v>
          </cell>
        </row>
        <row r="32">
          <cell r="I32" t="str">
            <v xml:space="preserve">          1_VPAPF - Undergraduate Education</v>
          </cell>
        </row>
        <row r="33">
          <cell r="I33" t="str">
            <v xml:space="preserve">          1_VR1GD - Graduate Division</v>
          </cell>
        </row>
        <row r="34">
          <cell r="I34" t="str">
            <v xml:space="preserve">     1_VCRES - Research, Policy, Planng &amp; Adm</v>
          </cell>
        </row>
        <row r="35">
          <cell r="I35" t="str">
            <v xml:space="preserve">          1_VCRAC - Academic Research Units</v>
          </cell>
        </row>
        <row r="36">
          <cell r="I36" t="str">
            <v xml:space="preserve">          1_VCRAU - Research Administrative Units</v>
          </cell>
        </row>
        <row r="37">
          <cell r="I37" t="str">
            <v xml:space="preserve">          1_VCRMS - Res Museum &amp; Field Stations</v>
          </cell>
        </row>
        <row r="38">
          <cell r="I38" t="str">
            <v xml:space="preserve">     1_CAMSU - Campus Support</v>
          </cell>
        </row>
        <row r="39">
          <cell r="I39" t="str">
            <v xml:space="preserve">          1_ATHLE - Athletics</v>
          </cell>
        </row>
        <row r="40">
          <cell r="I40" t="str">
            <v xml:space="preserve">          1_CALPF - Cal Performances_SMA</v>
          </cell>
        </row>
        <row r="41">
          <cell r="I41" t="str">
            <v xml:space="preserve">          1_CALPF - Cal Performances_SMA</v>
          </cell>
        </row>
        <row r="42">
          <cell r="I42" t="str">
            <v xml:space="preserve">          1_CHANL - Campus Support Core</v>
          </cell>
        </row>
        <row r="43">
          <cell r="I43" t="str">
            <v xml:space="preserve">          1_MU1FA - Art Mus &amp; Pacific Film Archive</v>
          </cell>
        </row>
        <row r="44">
          <cell r="I44" t="str">
            <v xml:space="preserve">          1_UCRLO - University Relations</v>
          </cell>
        </row>
        <row r="45">
          <cell r="I45" t="str">
            <v xml:space="preserve">          1_VCBAS - Administration &amp; Finance</v>
          </cell>
        </row>
        <row r="46">
          <cell r="I46" t="str">
            <v xml:space="preserve">          1_VCCPD - Real Estate</v>
          </cell>
        </row>
        <row r="47">
          <cell r="I47" t="str">
            <v xml:space="preserve">          1_VCEI3 - Equity &amp; Inclusion Div</v>
          </cell>
        </row>
        <row r="48">
          <cell r="I48" t="str">
            <v xml:space="preserve">          1_VCUGA - Student Affairs</v>
          </cell>
        </row>
        <row r="49">
          <cell r="I49" t="str">
            <v xml:space="preserve">     1_CENLD - Central Ledger</v>
          </cell>
        </row>
        <row r="50">
          <cell r="I50" t="str">
            <v xml:space="preserve">          1_ACCTL - Central Accounting Ledger</v>
          </cell>
        </row>
        <row r="51">
          <cell r="I51" t="str">
            <v xml:space="preserve">          1_CENRL - Central Resource Ledger</v>
          </cell>
        </row>
        <row r="52">
          <cell r="I52" t="str">
            <v>1_UCBKL - University of Cal Berkeley</v>
          </cell>
        </row>
        <row r="53">
          <cell r="I53">
            <v>0</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4 Payroll"/>
      <sheetName val="Ladder"/>
      <sheetName val="Unit Codes"/>
      <sheetName val="LU Table"/>
      <sheetName val="Pivot 1"/>
      <sheetName val="Pivot 1 Results"/>
      <sheetName val="% Share"/>
      <sheetName val="FINAL"/>
    </sheetNames>
    <sheetDataSet>
      <sheetData sheetId="0"/>
      <sheetData sheetId="1"/>
      <sheetData sheetId="2"/>
      <sheetData sheetId="3">
        <row r="5">
          <cell r="A5" t="str">
            <v>BX</v>
          </cell>
          <cell r="B5" t="str">
            <v>Academic Student Employee Unit</v>
          </cell>
          <cell r="C5" t="str">
            <v>Represented</v>
          </cell>
        </row>
        <row r="6">
          <cell r="A6" t="str">
            <v>CX</v>
          </cell>
          <cell r="B6" t="str">
            <v>Clerical and Allied Services Unit</v>
          </cell>
          <cell r="C6" t="str">
            <v>Represented</v>
          </cell>
        </row>
        <row r="7">
          <cell r="A7" t="str">
            <v>EX</v>
          </cell>
          <cell r="B7" t="str">
            <v>Patient Care Technical Unit</v>
          </cell>
          <cell r="C7" t="str">
            <v>Represented</v>
          </cell>
        </row>
        <row r="8">
          <cell r="A8" t="str">
            <v>GS</v>
          </cell>
          <cell r="B8" t="str">
            <v>Printing Trades Unit</v>
          </cell>
          <cell r="C8" t="str">
            <v>Represented</v>
          </cell>
        </row>
        <row r="9">
          <cell r="A9" t="str">
            <v>HX</v>
          </cell>
          <cell r="B9" t="str">
            <v>Hospital Residual Professional Unit</v>
          </cell>
          <cell r="C9" t="str">
            <v>Represented</v>
          </cell>
        </row>
        <row r="10">
          <cell r="A10" t="str">
            <v>IX</v>
          </cell>
          <cell r="B10" t="str">
            <v>Non-Senate Instructional Unit</v>
          </cell>
          <cell r="C10" t="str">
            <v>Represented</v>
          </cell>
        </row>
        <row r="11">
          <cell r="A11" t="str">
            <v>KB</v>
          </cell>
          <cell r="B11" t="str">
            <v>Skilled Crafts Unit</v>
          </cell>
          <cell r="C11" t="str">
            <v>Represented</v>
          </cell>
        </row>
        <row r="12">
          <cell r="A12" t="str">
            <v>LX</v>
          </cell>
          <cell r="B12" t="str">
            <v>Librarians Unit</v>
          </cell>
          <cell r="C12" t="str">
            <v>Represented</v>
          </cell>
        </row>
        <row r="13">
          <cell r="A13" t="str">
            <v>NX</v>
          </cell>
          <cell r="B13" t="str">
            <v>Registered Nurses Unit</v>
          </cell>
          <cell r="C13" t="str">
            <v>Represented</v>
          </cell>
        </row>
        <row r="14">
          <cell r="A14" t="str">
            <v>PA</v>
          </cell>
          <cell r="B14" t="str">
            <v>Police Officers Unit</v>
          </cell>
          <cell r="C14" t="str">
            <v>Represented</v>
          </cell>
        </row>
        <row r="15">
          <cell r="A15" t="str">
            <v>RX</v>
          </cell>
          <cell r="B15" t="str">
            <v>Staff Research Professional Unit</v>
          </cell>
          <cell r="C15" t="str">
            <v>Represented</v>
          </cell>
        </row>
        <row r="16">
          <cell r="A16" t="str">
            <v>PX</v>
          </cell>
          <cell r="B16" t="str">
            <v>Postdoctoral Scholars</v>
          </cell>
          <cell r="C16" t="str">
            <v>Represented</v>
          </cell>
        </row>
        <row r="17">
          <cell r="A17" t="str">
            <v>SX</v>
          </cell>
          <cell r="B17" t="str">
            <v>Service Unit</v>
          </cell>
          <cell r="C17" t="str">
            <v>Represented</v>
          </cell>
        </row>
        <row r="18">
          <cell r="A18" t="str">
            <v>TX</v>
          </cell>
          <cell r="B18" t="str">
            <v>Technical Unit</v>
          </cell>
          <cell r="C18" t="str">
            <v>Represented</v>
          </cell>
        </row>
        <row r="19">
          <cell r="A19">
            <v>99</v>
          </cell>
          <cell r="B19" t="str">
            <v>Non-Represented Employees</v>
          </cell>
          <cell r="C19" t="str">
            <v>Non Represented</v>
          </cell>
        </row>
        <row r="20">
          <cell r="A20" t="str">
            <v>A1</v>
          </cell>
          <cell r="B20" t="str">
            <v>Senate Faculty and Equivalents</v>
          </cell>
          <cell r="C20" t="str">
            <v>Non Represented</v>
          </cell>
        </row>
        <row r="21">
          <cell r="A21" t="str">
            <v>FX</v>
          </cell>
          <cell r="B21" t="str">
            <v>Non-Senate Academic Researchers</v>
          </cell>
          <cell r="C21" t="str">
            <v>Non Represented</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8.bin"/><Relationship Id="rId3" Type="http://schemas.openxmlformats.org/officeDocument/2006/relationships/customProperty" Target="../customProperty13.bin"/><Relationship Id="rId7" Type="http://schemas.openxmlformats.org/officeDocument/2006/relationships/customProperty" Target="../customProperty17.bin"/><Relationship Id="rId12" Type="http://schemas.openxmlformats.org/officeDocument/2006/relationships/customProperty" Target="../customProperty22.bin"/><Relationship Id="rId2" Type="http://schemas.openxmlformats.org/officeDocument/2006/relationships/customProperty" Target="../customProperty12.bin"/><Relationship Id="rId1" Type="http://schemas.openxmlformats.org/officeDocument/2006/relationships/printerSettings" Target="../printerSettings/printerSettings3.bin"/><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workbookViewId="0">
      <selection activeCell="F21" sqref="F21"/>
    </sheetView>
  </sheetViews>
  <sheetFormatPr defaultRowHeight="15" x14ac:dyDescent="0.25"/>
  <cols>
    <col min="1" max="1" width="2.85546875" customWidth="1"/>
  </cols>
  <sheetData>
    <row r="1" spans="1:13" x14ac:dyDescent="0.25">
      <c r="A1" s="113" t="s">
        <v>68</v>
      </c>
    </row>
    <row r="3" spans="1:13" s="114" customFormat="1" ht="15.6" customHeight="1" x14ac:dyDescent="0.25">
      <c r="A3" s="114">
        <v>1</v>
      </c>
      <c r="B3" s="114" t="s">
        <v>69</v>
      </c>
    </row>
    <row r="4" spans="1:13" s="114" customFormat="1" ht="15.6" customHeight="1" x14ac:dyDescent="0.25">
      <c r="A4" s="114">
        <f t="shared" ref="A4:A5" si="0">A3+1</f>
        <v>2</v>
      </c>
      <c r="B4" s="114" t="s">
        <v>70</v>
      </c>
    </row>
    <row r="5" spans="1:13" s="114" customFormat="1" ht="31.15" customHeight="1" x14ac:dyDescent="0.25">
      <c r="A5" s="114">
        <f t="shared" si="0"/>
        <v>3</v>
      </c>
      <c r="B5" s="119" t="s">
        <v>77</v>
      </c>
      <c r="C5" s="119"/>
      <c r="D5" s="119"/>
      <c r="E5" s="119"/>
      <c r="F5" s="119"/>
      <c r="G5" s="119"/>
      <c r="H5" s="119"/>
      <c r="I5" s="119"/>
      <c r="J5" s="119"/>
      <c r="K5" s="119"/>
      <c r="L5" s="119"/>
      <c r="M5" s="119"/>
    </row>
    <row r="6" spans="1:13" s="114" customFormat="1" ht="15.6" customHeight="1" x14ac:dyDescent="0.25">
      <c r="A6" s="114">
        <f>A5+1</f>
        <v>4</v>
      </c>
      <c r="B6" s="114" t="s">
        <v>71</v>
      </c>
    </row>
    <row r="7" spans="1:13" s="114" customFormat="1" ht="15.6" customHeight="1" x14ac:dyDescent="0.25">
      <c r="A7" s="114">
        <f>A6+1</f>
        <v>5</v>
      </c>
      <c r="B7" s="114" t="s">
        <v>72</v>
      </c>
    </row>
    <row r="8" spans="1:13" s="114" customFormat="1" ht="31.15" customHeight="1" x14ac:dyDescent="0.25">
      <c r="A8" s="114">
        <f>A7+1</f>
        <v>6</v>
      </c>
      <c r="B8" s="119" t="s">
        <v>78</v>
      </c>
      <c r="C8" s="119"/>
      <c r="D8" s="119"/>
      <c r="E8" s="119"/>
      <c r="F8" s="119"/>
      <c r="G8" s="119"/>
      <c r="H8" s="119"/>
      <c r="I8" s="119"/>
      <c r="J8" s="119"/>
      <c r="K8" s="119"/>
      <c r="L8" s="119"/>
      <c r="M8" s="119"/>
    </row>
    <row r="10" spans="1:13" ht="42.6" customHeight="1" x14ac:dyDescent="0.25">
      <c r="B10" s="118" t="s">
        <v>73</v>
      </c>
      <c r="C10" s="118"/>
      <c r="D10" s="118"/>
      <c r="E10" s="118"/>
      <c r="F10" s="118"/>
      <c r="G10" s="118"/>
      <c r="H10" s="118"/>
      <c r="I10" s="118"/>
      <c r="J10" s="118"/>
      <c r="K10" s="118"/>
      <c r="L10" s="118"/>
      <c r="M10" s="118"/>
    </row>
  </sheetData>
  <mergeCells count="3">
    <mergeCell ref="B10:M10"/>
    <mergeCell ref="B5:M5"/>
    <mergeCell ref="B8:M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opLeftCell="C1" workbookViewId="0">
      <selection activeCell="G15" sqref="G15"/>
    </sheetView>
  </sheetViews>
  <sheetFormatPr defaultColWidth="8.85546875" defaultRowHeight="15" outlineLevelRow="1" x14ac:dyDescent="0.25"/>
  <cols>
    <col min="1" max="1" width="46.85546875" style="1" bestFit="1" customWidth="1"/>
    <col min="2" max="9" width="12.42578125" style="1" customWidth="1"/>
    <col min="10" max="10" width="8.7109375" style="4" bestFit="1" customWidth="1"/>
    <col min="11" max="11" width="12.42578125" style="1" customWidth="1"/>
    <col min="12" max="12" width="8.7109375" style="4" bestFit="1" customWidth="1"/>
    <col min="13" max="15" width="9.28515625" style="1" customWidth="1"/>
    <col min="16" max="16" width="12.42578125" style="1" customWidth="1"/>
    <col min="17" max="17" width="13.5703125" style="1" customWidth="1"/>
    <col min="18" max="18" width="8.7109375" style="4" bestFit="1" customWidth="1"/>
    <col min="19" max="19" width="12.42578125" style="1" customWidth="1"/>
    <col min="20" max="20" width="8.7109375" style="4" bestFit="1" customWidth="1"/>
    <col min="21" max="21" width="9.28515625" style="1" customWidth="1"/>
    <col min="22" max="16384" width="8.85546875" style="1"/>
  </cols>
  <sheetData>
    <row r="1" spans="1:21" ht="18.75" x14ac:dyDescent="0.3">
      <c r="A1" s="120" t="s">
        <v>0</v>
      </c>
      <c r="B1" s="120"/>
      <c r="C1" s="120"/>
      <c r="D1" s="120"/>
      <c r="E1" s="120"/>
      <c r="F1" s="120"/>
      <c r="G1" s="120"/>
      <c r="H1" s="120"/>
      <c r="I1" s="120"/>
      <c r="J1" s="120"/>
      <c r="K1" s="120"/>
      <c r="L1" s="120"/>
      <c r="M1" s="120"/>
      <c r="N1" s="120"/>
      <c r="O1" s="120"/>
      <c r="P1" s="120"/>
      <c r="Q1" s="120"/>
      <c r="R1" s="120"/>
      <c r="S1" s="120"/>
      <c r="T1" s="120"/>
      <c r="U1" s="120"/>
    </row>
    <row r="2" spans="1:21" ht="18.75" x14ac:dyDescent="0.3">
      <c r="A2" s="120" t="str">
        <f>MID(B6,11,LEN(B6)-10)</f>
        <v>University of Cal Berkeley</v>
      </c>
      <c r="B2" s="120"/>
      <c r="C2" s="120"/>
      <c r="D2" s="120"/>
      <c r="E2" s="120"/>
      <c r="F2" s="120"/>
      <c r="G2" s="120"/>
      <c r="H2" s="120"/>
      <c r="I2" s="120"/>
      <c r="J2" s="120"/>
      <c r="K2" s="120"/>
      <c r="L2" s="120"/>
      <c r="M2" s="120"/>
      <c r="N2" s="120"/>
      <c r="O2" s="120"/>
      <c r="P2" s="120"/>
      <c r="Q2" s="120"/>
      <c r="R2" s="120"/>
      <c r="S2" s="120"/>
      <c r="T2" s="120"/>
      <c r="U2" s="120"/>
    </row>
    <row r="3" spans="1:21" ht="18.75" x14ac:dyDescent="0.3">
      <c r="A3" s="120" t="str">
        <f>F6&amp;"  "</f>
        <v xml:space="preserve">Current Funds Excluding C&amp;G  </v>
      </c>
      <c r="B3" s="120"/>
      <c r="C3" s="120"/>
      <c r="D3" s="120"/>
      <c r="E3" s="120"/>
      <c r="F3" s="120"/>
      <c r="G3" s="120"/>
      <c r="H3" s="120"/>
      <c r="I3" s="120"/>
      <c r="J3" s="120"/>
      <c r="K3" s="120"/>
      <c r="L3" s="120"/>
      <c r="M3" s="120"/>
      <c r="N3" s="120"/>
      <c r="O3" s="120"/>
      <c r="P3" s="120"/>
      <c r="Q3" s="120"/>
      <c r="R3" s="120"/>
      <c r="S3" s="120"/>
      <c r="T3" s="120"/>
      <c r="U3" s="120"/>
    </row>
    <row r="4" spans="1:21" ht="18.75" x14ac:dyDescent="0.3">
      <c r="A4" s="2"/>
      <c r="B4" s="2"/>
      <c r="C4" s="2"/>
      <c r="D4" s="2"/>
      <c r="E4" s="2"/>
      <c r="F4" s="2"/>
      <c r="G4" s="2"/>
      <c r="H4" s="2"/>
      <c r="I4" s="2"/>
      <c r="J4" s="3"/>
      <c r="K4" s="2"/>
      <c r="L4" s="3"/>
      <c r="M4" s="2"/>
      <c r="N4" s="2"/>
      <c r="O4" s="2"/>
      <c r="P4" s="2"/>
      <c r="Q4" s="2"/>
      <c r="R4" s="3"/>
      <c r="S4" s="2"/>
      <c r="T4" s="3"/>
      <c r="U4" s="2"/>
    </row>
    <row r="5" spans="1:21" ht="15.75" thickBot="1" x14ac:dyDescent="0.3"/>
    <row r="6" spans="1:21" s="10" customFormat="1" ht="15.75" thickBot="1" x14ac:dyDescent="0.3">
      <c r="A6" s="5"/>
      <c r="B6" s="111" t="s">
        <v>1</v>
      </c>
      <c r="C6" s="6"/>
      <c r="D6" s="6"/>
      <c r="E6" s="6"/>
      <c r="F6" s="7" t="s">
        <v>62</v>
      </c>
      <c r="G6" s="6"/>
      <c r="H6" s="6"/>
      <c r="I6" s="6"/>
      <c r="J6" s="8"/>
      <c r="K6" s="6"/>
      <c r="L6" s="8"/>
      <c r="M6" s="6"/>
      <c r="N6" s="6"/>
      <c r="O6" s="9"/>
      <c r="P6" s="7"/>
      <c r="Q6" s="6"/>
      <c r="R6" s="8"/>
      <c r="S6" s="6"/>
      <c r="T6" s="8"/>
      <c r="U6" s="9"/>
    </row>
    <row r="7" spans="1:21" s="10" customFormat="1" ht="30" hidden="1" outlineLevel="1" x14ac:dyDescent="0.25">
      <c r="A7" s="11"/>
      <c r="B7" s="12" t="s">
        <v>3</v>
      </c>
      <c r="C7" s="12" t="s">
        <v>3</v>
      </c>
      <c r="D7" s="12" t="s">
        <v>3</v>
      </c>
      <c r="E7" s="12" t="s">
        <v>3</v>
      </c>
      <c r="F7" s="12" t="s">
        <v>3</v>
      </c>
      <c r="G7" s="12" t="s">
        <v>3</v>
      </c>
      <c r="H7" s="12" t="s">
        <v>3</v>
      </c>
      <c r="I7" s="13"/>
      <c r="J7" s="14"/>
      <c r="K7" s="13"/>
      <c r="L7" s="14"/>
      <c r="M7" s="13"/>
      <c r="N7" s="13"/>
      <c r="O7" s="15"/>
      <c r="P7" s="12" t="s">
        <v>3</v>
      </c>
      <c r="Q7" s="13"/>
      <c r="R7" s="14"/>
      <c r="S7" s="13"/>
      <c r="T7" s="14"/>
      <c r="U7" s="15"/>
    </row>
    <row r="8" spans="1:21" s="10" customFormat="1" hidden="1" outlineLevel="1" x14ac:dyDescent="0.25">
      <c r="A8" s="11"/>
      <c r="B8" s="16" t="s">
        <v>4</v>
      </c>
      <c r="C8" s="16" t="s">
        <v>4</v>
      </c>
      <c r="D8" s="16" t="s">
        <v>4</v>
      </c>
      <c r="E8" s="16" t="s">
        <v>4</v>
      </c>
      <c r="F8" s="16" t="s">
        <v>4</v>
      </c>
      <c r="G8" s="16" t="s">
        <v>4</v>
      </c>
      <c r="H8" s="16" t="s">
        <v>4</v>
      </c>
      <c r="I8" s="13"/>
      <c r="J8" s="14"/>
      <c r="K8" s="13"/>
      <c r="L8" s="14"/>
      <c r="M8" s="13"/>
      <c r="N8" s="13"/>
      <c r="O8" s="15"/>
      <c r="P8" s="16" t="s">
        <v>4</v>
      </c>
      <c r="Q8" s="13"/>
      <c r="R8" s="14"/>
      <c r="S8" s="13"/>
      <c r="T8" s="14"/>
      <c r="U8" s="15"/>
    </row>
    <row r="9" spans="1:21" s="10" customFormat="1" hidden="1" outlineLevel="1" x14ac:dyDescent="0.25">
      <c r="A9" s="11"/>
      <c r="B9" s="16" t="s">
        <v>5</v>
      </c>
      <c r="C9" s="16" t="s">
        <v>5</v>
      </c>
      <c r="D9" s="16" t="s">
        <v>5</v>
      </c>
      <c r="E9" s="16" t="s">
        <v>5</v>
      </c>
      <c r="F9" s="16" t="s">
        <v>5</v>
      </c>
      <c r="G9" s="16" t="s">
        <v>5</v>
      </c>
      <c r="H9" s="16" t="s">
        <v>5</v>
      </c>
      <c r="I9" s="13"/>
      <c r="J9" s="14"/>
      <c r="K9" s="13"/>
      <c r="L9" s="14"/>
      <c r="M9" s="13"/>
      <c r="N9" s="13"/>
      <c r="O9" s="15"/>
      <c r="P9" s="16" t="s">
        <v>5</v>
      </c>
      <c r="Q9" s="13"/>
      <c r="R9" s="14"/>
      <c r="S9" s="13"/>
      <c r="T9" s="14"/>
      <c r="U9" s="15"/>
    </row>
    <row r="10" spans="1:21" s="10" customFormat="1" ht="30" hidden="1" outlineLevel="1" x14ac:dyDescent="0.25">
      <c r="A10" s="11"/>
      <c r="B10" s="12" t="s">
        <v>6</v>
      </c>
      <c r="C10" s="12" t="s">
        <v>6</v>
      </c>
      <c r="D10" s="12" t="s">
        <v>6</v>
      </c>
      <c r="E10" s="12" t="s">
        <v>6</v>
      </c>
      <c r="F10" s="12" t="s">
        <v>6</v>
      </c>
      <c r="G10" s="12" t="s">
        <v>6</v>
      </c>
      <c r="H10" s="12" t="s">
        <v>6</v>
      </c>
      <c r="I10" s="13"/>
      <c r="J10" s="14"/>
      <c r="K10" s="13"/>
      <c r="L10" s="14"/>
      <c r="M10" s="13"/>
      <c r="N10" s="13"/>
      <c r="O10" s="15"/>
      <c r="P10" s="12" t="s">
        <v>6</v>
      </c>
      <c r="Q10" s="13"/>
      <c r="R10" s="14"/>
      <c r="S10" s="13"/>
      <c r="T10" s="14"/>
      <c r="U10" s="15"/>
    </row>
    <row r="11" spans="1:21" s="10" customFormat="1" ht="30" hidden="1" outlineLevel="1" x14ac:dyDescent="0.25">
      <c r="A11" s="11"/>
      <c r="B11" s="12" t="s">
        <v>7</v>
      </c>
      <c r="C11" s="12" t="s">
        <v>7</v>
      </c>
      <c r="D11" s="12" t="s">
        <v>7</v>
      </c>
      <c r="E11" s="12" t="s">
        <v>7</v>
      </c>
      <c r="F11" s="12" t="s">
        <v>7</v>
      </c>
      <c r="G11" s="12" t="s">
        <v>8</v>
      </c>
      <c r="H11" s="115" t="s">
        <v>9</v>
      </c>
      <c r="I11" s="13"/>
      <c r="J11" s="14"/>
      <c r="K11" s="13"/>
      <c r="L11" s="14"/>
      <c r="M11" s="13"/>
      <c r="N11" s="13"/>
      <c r="O11" s="15"/>
      <c r="P11" s="115" t="s">
        <v>9</v>
      </c>
      <c r="Q11" s="13"/>
      <c r="R11" s="14"/>
      <c r="S11" s="13"/>
      <c r="T11" s="14"/>
      <c r="U11" s="15"/>
    </row>
    <row r="12" spans="1:21" s="10" customFormat="1" ht="15.75" hidden="1" outlineLevel="1" thickBot="1" x14ac:dyDescent="0.3">
      <c r="A12" s="11"/>
      <c r="B12" s="12" t="s">
        <v>10</v>
      </c>
      <c r="C12" s="12" t="s">
        <v>10</v>
      </c>
      <c r="D12" s="12" t="s">
        <v>10</v>
      </c>
      <c r="E12" s="12" t="s">
        <v>10</v>
      </c>
      <c r="F12" s="12" t="s">
        <v>10</v>
      </c>
      <c r="G12" s="12" t="s">
        <v>10</v>
      </c>
      <c r="H12" s="12" t="s">
        <v>10</v>
      </c>
      <c r="I12" s="13"/>
      <c r="J12" s="14"/>
      <c r="K12" s="13"/>
      <c r="L12" s="14"/>
      <c r="M12" s="13"/>
      <c r="N12" s="13"/>
      <c r="O12" s="15"/>
      <c r="P12" s="12" t="s">
        <v>10</v>
      </c>
      <c r="Q12" s="13"/>
      <c r="R12" s="14"/>
      <c r="S12" s="13"/>
      <c r="T12" s="14"/>
      <c r="U12" s="15"/>
    </row>
    <row r="13" spans="1:21" s="10" customFormat="1" ht="30.75" collapsed="1" thickBot="1" x14ac:dyDescent="0.3">
      <c r="A13" s="11" t="s">
        <v>11</v>
      </c>
      <c r="B13" s="12"/>
      <c r="C13" s="12"/>
      <c r="D13" s="12"/>
      <c r="E13" s="12"/>
      <c r="F13" s="12"/>
      <c r="G13" s="17" t="str">
        <f>G11&amp;"  "</f>
        <v xml:space="preserve">Q2 Submission  </v>
      </c>
      <c r="H13" s="116" t="str">
        <f>H11&amp;"  "</f>
        <v xml:space="preserve">Working  </v>
      </c>
      <c r="I13" s="13"/>
      <c r="J13" s="14"/>
      <c r="K13" s="13"/>
      <c r="L13" s="14"/>
      <c r="M13" s="13"/>
      <c r="N13" s="13"/>
      <c r="O13" s="15"/>
      <c r="P13" s="116" t="str">
        <f>P11&amp;"  "</f>
        <v xml:space="preserve">Working  </v>
      </c>
      <c r="Q13" s="13"/>
      <c r="R13" s="14"/>
      <c r="S13" s="13"/>
      <c r="T13" s="14"/>
      <c r="U13" s="15"/>
    </row>
    <row r="14" spans="1:21" s="10" customFormat="1" ht="30.75" thickBot="1" x14ac:dyDescent="0.3">
      <c r="A14" s="5"/>
      <c r="B14" s="18" t="s">
        <v>12</v>
      </c>
      <c r="C14" s="19" t="s">
        <v>12</v>
      </c>
      <c r="D14" s="19" t="s">
        <v>12</v>
      </c>
      <c r="E14" s="20" t="s">
        <v>12</v>
      </c>
      <c r="F14" s="21" t="s">
        <v>13</v>
      </c>
      <c r="G14" s="22" t="s">
        <v>14</v>
      </c>
      <c r="H14" s="21" t="s">
        <v>14</v>
      </c>
      <c r="I14" s="23" t="s">
        <v>15</v>
      </c>
      <c r="J14" s="24"/>
      <c r="K14" s="25" t="s">
        <v>15</v>
      </c>
      <c r="L14" s="26"/>
      <c r="M14" s="27" t="s">
        <v>16</v>
      </c>
      <c r="N14" s="121" t="s">
        <v>17</v>
      </c>
      <c r="O14" s="122"/>
      <c r="P14" s="21" t="s">
        <v>13</v>
      </c>
      <c r="Q14" s="23" t="s">
        <v>15</v>
      </c>
      <c r="R14" s="24"/>
      <c r="S14" s="25" t="s">
        <v>15</v>
      </c>
      <c r="T14" s="26"/>
      <c r="U14" s="28" t="s">
        <v>18</v>
      </c>
    </row>
    <row r="15" spans="1:21" s="42" customFormat="1" ht="89.45" customHeight="1" thickBot="1" x14ac:dyDescent="0.3">
      <c r="A15" s="29"/>
      <c r="B15" s="30" t="s">
        <v>19</v>
      </c>
      <c r="C15" s="31" t="s">
        <v>20</v>
      </c>
      <c r="D15" s="31" t="s">
        <v>21</v>
      </c>
      <c r="E15" s="32" t="s">
        <v>22</v>
      </c>
      <c r="F15" s="33" t="s">
        <v>23</v>
      </c>
      <c r="G15" s="34" t="s">
        <v>23</v>
      </c>
      <c r="H15" s="33" t="s">
        <v>23</v>
      </c>
      <c r="I15" s="35" t="str">
        <f>"FY17 Forecast "&amp;H13&amp;"vs FY17 OB"</f>
        <v>FY17 Forecast Working  vs FY17 OB</v>
      </c>
      <c r="J15" s="36" t="s">
        <v>24</v>
      </c>
      <c r="K15" s="37" t="str">
        <f>"FY17 Forecast "&amp;H13&amp;"vs FY17 Forecast "&amp;G13</f>
        <v xml:space="preserve">FY17 Forecast Working  vs FY17 Forecast Q2 Submission  </v>
      </c>
      <c r="L15" s="38" t="s">
        <v>24</v>
      </c>
      <c r="M15" s="39" t="s">
        <v>25</v>
      </c>
      <c r="N15" s="40" t="s">
        <v>26</v>
      </c>
      <c r="O15" s="41" t="s">
        <v>27</v>
      </c>
      <c r="P15" s="33" t="s">
        <v>28</v>
      </c>
      <c r="Q15" s="35" t="s">
        <v>29</v>
      </c>
      <c r="R15" s="36" t="s">
        <v>24</v>
      </c>
      <c r="S15" s="37" t="s">
        <v>30</v>
      </c>
      <c r="T15" s="38" t="s">
        <v>24</v>
      </c>
      <c r="U15" s="33" t="s">
        <v>31</v>
      </c>
    </row>
    <row r="16" spans="1:21" ht="15.75" thickBot="1" x14ac:dyDescent="0.3">
      <c r="A16" s="117" t="s">
        <v>75</v>
      </c>
      <c r="B16" s="44">
        <v>289761.70800000004</v>
      </c>
      <c r="C16" s="45">
        <v>323555.60839000007</v>
      </c>
      <c r="D16" s="45">
        <v>338881.8677</v>
      </c>
      <c r="E16" s="46">
        <v>353819.46107000002</v>
      </c>
      <c r="F16" s="47">
        <v>366314.19532209996</v>
      </c>
      <c r="G16" s="48">
        <v>371805.03532209998</v>
      </c>
      <c r="H16" s="47">
        <v>372593.00000210002</v>
      </c>
      <c r="I16" s="44">
        <f t="shared" ref="I16:I30" si="0">H16-F16</f>
        <v>6278.8046800000593</v>
      </c>
      <c r="J16" s="49">
        <f t="shared" ref="J16:J44" si="1">IF(ISERROR(I16/F16),"n/a",IF(ABS(I16/F16)&gt;10,"&lt;&gt;1000%",I16/F16))</f>
        <v>1.7140489667562864E-2</v>
      </c>
      <c r="K16" s="50">
        <f t="shared" ref="K16:K30" si="2">H16-G16</f>
        <v>787.9646800000337</v>
      </c>
      <c r="L16" s="51">
        <f t="shared" ref="L16:L44" si="3">IF(ISERROR(K16/G16),"n/a",IF(ABS(K16/G16)&gt;10,"&lt;&gt;1000%",K16/G16))</f>
        <v>2.1192953433710458E-3</v>
      </c>
      <c r="M16" s="52">
        <f t="shared" ref="M16:M44" si="4">IF(ISERROR(((E16/B16)^(1/3))-1),"n/a",IF(ABS(((E16/B16)^(1/3))-1)&gt;10,"&lt;&gt; 1000%",((E16/B16)^(1/3))-1))</f>
        <v>6.8842156445169778E-2</v>
      </c>
      <c r="N16" s="53">
        <f t="shared" ref="N16:N44" si="5">IF(ISERROR(((F16/B16)^(1/4))-1),"n/a",IF(ABS(((F16/B16)^(1/4))-1)&gt;10,"&lt;&gt; 1000%",((F16/B16)^(1/4))-1))</f>
        <v>6.0359639802064269E-2</v>
      </c>
      <c r="O16" s="54">
        <f t="shared" ref="O16:O44" si="6">IF(ISERROR(((H16/B16)^(1/4))-1),"n/a",IF(ABS(((H16/B16)^(1/4))-1)&gt;10,"&lt;&gt; 1000%",((H16/B16)^(1/4))-1))</f>
        <v>6.4874493364327712E-2</v>
      </c>
      <c r="P16" s="47">
        <v>374884.99651209998</v>
      </c>
      <c r="Q16" s="44">
        <f t="shared" ref="Q16:Q30" si="7">P16-F16</f>
        <v>8570.8011900000274</v>
      </c>
      <c r="R16" s="49">
        <f t="shared" ref="R16:R44" si="8">IF(ISERROR(Q16/F16),"n/a",IF(ABS(Q16/F16)&gt;10,"&lt;&gt;1000%",Q16/F16))</f>
        <v>2.3397403921144047E-2</v>
      </c>
      <c r="S16" s="50">
        <f t="shared" ref="S16:S30" si="9">P16-H16</f>
        <v>2291.9965099999681</v>
      </c>
      <c r="T16" s="51">
        <f t="shared" ref="T16:T44" si="10">IF(ISERROR(S16/H16),"n/a",IF(ABS(S16/H16)&gt;10,"&lt;&gt;1000%",S16/H16))</f>
        <v>6.1514749605791038E-3</v>
      </c>
      <c r="U16" s="55">
        <f t="shared" ref="U16:U44" si="11">IF(ISERROR(((P16/B16)^(1/5))-1),"n/a",IF(ABS(((P16/B16)^(1/5))-1)&gt;10,"&lt;&gt; 1000%",((P16/B16)^(1/5))-1))</f>
        <v>5.2861907801856178E-2</v>
      </c>
    </row>
    <row r="17" spans="1:21" x14ac:dyDescent="0.25">
      <c r="A17" s="43" t="s">
        <v>32</v>
      </c>
      <c r="B17" s="44">
        <v>639859.95723000017</v>
      </c>
      <c r="C17" s="45">
        <v>691267.44828999997</v>
      </c>
      <c r="D17" s="45">
        <v>730156.98496999987</v>
      </c>
      <c r="E17" s="46">
        <v>781080.65365999995</v>
      </c>
      <c r="F17" s="47">
        <v>847556.54887769767</v>
      </c>
      <c r="G17" s="48">
        <v>828348.20723299251</v>
      </c>
      <c r="H17" s="47">
        <v>839389.7589804153</v>
      </c>
      <c r="I17" s="44">
        <f t="shared" si="0"/>
        <v>-8166.789897282375</v>
      </c>
      <c r="J17" s="49">
        <f t="shared" si="1"/>
        <v>-9.6356873274078634E-3</v>
      </c>
      <c r="K17" s="50">
        <f t="shared" si="2"/>
        <v>11041.551747422782</v>
      </c>
      <c r="L17" s="51">
        <f t="shared" si="3"/>
        <v>1.3329601791867082E-2</v>
      </c>
      <c r="M17" s="52">
        <f t="shared" si="4"/>
        <v>6.8735698386235056E-2</v>
      </c>
      <c r="N17" s="53">
        <f t="shared" si="5"/>
        <v>7.2805367726678227E-2</v>
      </c>
      <c r="O17" s="54">
        <f t="shared" si="6"/>
        <v>7.0211672536677927E-2</v>
      </c>
      <c r="P17" s="47">
        <v>915146.28138274385</v>
      </c>
      <c r="Q17" s="44">
        <f t="shared" si="7"/>
        <v>67589.73250504618</v>
      </c>
      <c r="R17" s="49">
        <f t="shared" si="8"/>
        <v>7.9746575723526586E-2</v>
      </c>
      <c r="S17" s="50">
        <f t="shared" si="9"/>
        <v>75756.522402328555</v>
      </c>
      <c r="T17" s="51">
        <f t="shared" si="10"/>
        <v>9.0251902160860306E-2</v>
      </c>
      <c r="U17" s="55">
        <f t="shared" si="11"/>
        <v>7.4190030360285597E-2</v>
      </c>
    </row>
    <row r="18" spans="1:21" x14ac:dyDescent="0.25">
      <c r="A18" s="43" t="s">
        <v>33</v>
      </c>
      <c r="B18" s="56">
        <v>549.27458000000001</v>
      </c>
      <c r="C18" s="57">
        <v>-198.11833999999996</v>
      </c>
      <c r="D18" s="57">
        <v>1089.1354099999996</v>
      </c>
      <c r="E18" s="58">
        <v>0</v>
      </c>
      <c r="F18" s="59">
        <v>107.33201319999998</v>
      </c>
      <c r="G18" s="60">
        <v>14.853013199999999</v>
      </c>
      <c r="H18" s="59">
        <v>15.194013199999999</v>
      </c>
      <c r="I18" s="56">
        <f t="shared" si="0"/>
        <v>-92.137999999999977</v>
      </c>
      <c r="J18" s="61">
        <f t="shared" si="1"/>
        <v>-0.85843912969667469</v>
      </c>
      <c r="K18" s="62">
        <f t="shared" si="2"/>
        <v>0.3409999999999993</v>
      </c>
      <c r="L18" s="63">
        <f t="shared" si="3"/>
        <v>2.2958304514265112E-2</v>
      </c>
      <c r="M18" s="64">
        <f t="shared" si="4"/>
        <v>-1</v>
      </c>
      <c r="N18" s="65">
        <f t="shared" si="5"/>
        <v>-0.33513274593104359</v>
      </c>
      <c r="O18" s="66">
        <f t="shared" si="6"/>
        <v>-0.59217790652927005</v>
      </c>
      <c r="P18" s="59">
        <v>2.5000131999999993</v>
      </c>
      <c r="Q18" s="56">
        <f t="shared" si="7"/>
        <v>-104.83199999999998</v>
      </c>
      <c r="R18" s="61">
        <f t="shared" si="8"/>
        <v>-0.97670766507154272</v>
      </c>
      <c r="S18" s="62">
        <f t="shared" si="9"/>
        <v>-12.693999999999999</v>
      </c>
      <c r="T18" s="63">
        <f t="shared" si="10"/>
        <v>-0.83546064051069802</v>
      </c>
      <c r="U18" s="67">
        <f t="shared" si="11"/>
        <v>-0.6598812610275876</v>
      </c>
    </row>
    <row r="19" spans="1:21" x14ac:dyDescent="0.25">
      <c r="A19" s="43" t="s">
        <v>34</v>
      </c>
      <c r="B19" s="56">
        <v>177464.58742</v>
      </c>
      <c r="C19" s="57">
        <v>184107.49950000001</v>
      </c>
      <c r="D19" s="57">
        <v>216731.77524000002</v>
      </c>
      <c r="E19" s="58">
        <v>238132.64256000004</v>
      </c>
      <c r="F19" s="59">
        <v>218257.50092876537</v>
      </c>
      <c r="G19" s="60">
        <v>242260.20687084409</v>
      </c>
      <c r="H19" s="59">
        <v>238705.57151636804</v>
      </c>
      <c r="I19" s="56">
        <f t="shared" si="0"/>
        <v>20448.070587602677</v>
      </c>
      <c r="J19" s="61">
        <f t="shared" si="1"/>
        <v>9.3687825163344535E-2</v>
      </c>
      <c r="K19" s="62">
        <f t="shared" si="2"/>
        <v>-3554.6353544760495</v>
      </c>
      <c r="L19" s="63">
        <f t="shared" si="3"/>
        <v>-1.4672799137710338E-2</v>
      </c>
      <c r="M19" s="64">
        <f t="shared" si="4"/>
        <v>0.10298365284262312</v>
      </c>
      <c r="N19" s="65">
        <f t="shared" si="5"/>
        <v>5.3087283765245186E-2</v>
      </c>
      <c r="O19" s="66">
        <f t="shared" si="6"/>
        <v>7.6930589570494368E-2</v>
      </c>
      <c r="P19" s="59">
        <v>221408.5397665909</v>
      </c>
      <c r="Q19" s="56">
        <f t="shared" si="7"/>
        <v>3151.0388378255302</v>
      </c>
      <c r="R19" s="61">
        <f t="shared" si="8"/>
        <v>1.4437253356318611E-2</v>
      </c>
      <c r="S19" s="62">
        <f t="shared" si="9"/>
        <v>-17297.031749777147</v>
      </c>
      <c r="T19" s="63">
        <f t="shared" si="10"/>
        <v>-7.2461784783230704E-2</v>
      </c>
      <c r="U19" s="67">
        <f t="shared" si="11"/>
        <v>4.5241231101004864E-2</v>
      </c>
    </row>
    <row r="20" spans="1:21" x14ac:dyDescent="0.25">
      <c r="A20" s="43" t="s">
        <v>35</v>
      </c>
      <c r="B20" s="56">
        <v>37909.448920000003</v>
      </c>
      <c r="C20" s="57">
        <v>49662.143780000006</v>
      </c>
      <c r="D20" s="57">
        <v>150020.09283000004</v>
      </c>
      <c r="E20" s="58">
        <v>23406.754330000003</v>
      </c>
      <c r="F20" s="59">
        <v>143309.98372299998</v>
      </c>
      <c r="G20" s="60">
        <v>51199.24246300001</v>
      </c>
      <c r="H20" s="59">
        <v>53003.826283000009</v>
      </c>
      <c r="I20" s="56">
        <f t="shared" si="0"/>
        <v>-90306.157439999981</v>
      </c>
      <c r="J20" s="61">
        <f t="shared" si="1"/>
        <v>-0.63014561228721044</v>
      </c>
      <c r="K20" s="62">
        <f t="shared" si="2"/>
        <v>1804.5838199999998</v>
      </c>
      <c r="L20" s="63">
        <f t="shared" si="3"/>
        <v>3.5246299226089378E-2</v>
      </c>
      <c r="M20" s="64">
        <f t="shared" si="4"/>
        <v>-0.1484740086886901</v>
      </c>
      <c r="N20" s="65">
        <f t="shared" si="5"/>
        <v>0.39438352829676915</v>
      </c>
      <c r="O20" s="66">
        <f t="shared" si="6"/>
        <v>8.7401524850590828E-2</v>
      </c>
      <c r="P20" s="59">
        <v>53003.746103000005</v>
      </c>
      <c r="Q20" s="56">
        <f t="shared" si="7"/>
        <v>-90306.237619999971</v>
      </c>
      <c r="R20" s="61">
        <f t="shared" si="8"/>
        <v>-0.63014617177370191</v>
      </c>
      <c r="S20" s="62">
        <f t="shared" si="9"/>
        <v>-8.0180000004475005E-2</v>
      </c>
      <c r="T20" s="63">
        <f t="shared" si="10"/>
        <v>-1.5127209793567535E-6</v>
      </c>
      <c r="U20" s="67">
        <f t="shared" si="11"/>
        <v>6.933016654446611E-2</v>
      </c>
    </row>
    <row r="21" spans="1:21" x14ac:dyDescent="0.25">
      <c r="A21" s="43" t="s">
        <v>36</v>
      </c>
      <c r="B21" s="56">
        <v>294622.00286999997</v>
      </c>
      <c r="C21" s="57">
        <v>296355.02207000001</v>
      </c>
      <c r="D21" s="57">
        <v>318638.35219999996</v>
      </c>
      <c r="E21" s="58">
        <v>312020.88613999996</v>
      </c>
      <c r="F21" s="59">
        <v>327807.24602525792</v>
      </c>
      <c r="G21" s="60">
        <v>334506.93444769923</v>
      </c>
      <c r="H21" s="59">
        <v>336933.19666799164</v>
      </c>
      <c r="I21" s="56">
        <f t="shared" si="0"/>
        <v>9125.9506427337183</v>
      </c>
      <c r="J21" s="61">
        <f t="shared" si="1"/>
        <v>2.7839380469431581E-2</v>
      </c>
      <c r="K21" s="62">
        <f t="shared" si="2"/>
        <v>2426.2622202924103</v>
      </c>
      <c r="L21" s="63">
        <f t="shared" si="3"/>
        <v>7.2532493961549272E-3</v>
      </c>
      <c r="M21" s="64">
        <f t="shared" si="4"/>
        <v>1.930971337667553E-2</v>
      </c>
      <c r="N21" s="65">
        <f t="shared" si="5"/>
        <v>2.7042328366184032E-2</v>
      </c>
      <c r="O21" s="66">
        <f t="shared" si="6"/>
        <v>3.4116949008127007E-2</v>
      </c>
      <c r="P21" s="59">
        <v>329192.65945557854</v>
      </c>
      <c r="Q21" s="56">
        <f t="shared" si="7"/>
        <v>1385.4134303206229</v>
      </c>
      <c r="R21" s="61">
        <f t="shared" si="8"/>
        <v>4.226305083609638E-3</v>
      </c>
      <c r="S21" s="62">
        <f t="shared" si="9"/>
        <v>-7740.5372124130954</v>
      </c>
      <c r="T21" s="63">
        <f t="shared" si="10"/>
        <v>-2.2973507178755355E-2</v>
      </c>
      <c r="U21" s="67">
        <f t="shared" si="11"/>
        <v>2.2438025543748852E-2</v>
      </c>
    </row>
    <row r="22" spans="1:21" x14ac:dyDescent="0.25">
      <c r="A22" s="117" t="s">
        <v>76</v>
      </c>
      <c r="B22" s="56">
        <v>26393.135419999999</v>
      </c>
      <c r="C22" s="57">
        <v>104.65653999999998</v>
      </c>
      <c r="D22" s="57">
        <v>392.71622999999994</v>
      </c>
      <c r="E22" s="58">
        <v>557.84038999999984</v>
      </c>
      <c r="F22" s="59">
        <v>254.10000999999997</v>
      </c>
      <c r="G22" s="60">
        <v>255.30700999999999</v>
      </c>
      <c r="H22" s="59">
        <v>299.64501000000001</v>
      </c>
      <c r="I22" s="56">
        <f t="shared" si="0"/>
        <v>45.545000000000044</v>
      </c>
      <c r="J22" s="61">
        <f t="shared" si="1"/>
        <v>0.17924044945925052</v>
      </c>
      <c r="K22" s="62">
        <f t="shared" si="2"/>
        <v>44.338000000000022</v>
      </c>
      <c r="L22" s="63">
        <f t="shared" si="3"/>
        <v>0.17366542344450325</v>
      </c>
      <c r="M22" s="64">
        <f t="shared" si="4"/>
        <v>-0.72351409904430319</v>
      </c>
      <c r="N22" s="65">
        <f t="shared" si="5"/>
        <v>-0.686759128195079</v>
      </c>
      <c r="O22" s="66">
        <f t="shared" si="6"/>
        <v>-0.6735783047586914</v>
      </c>
      <c r="P22" s="59">
        <v>255.64500999999998</v>
      </c>
      <c r="Q22" s="56">
        <f t="shared" si="7"/>
        <v>1.5450000000000159</v>
      </c>
      <c r="R22" s="61">
        <f t="shared" si="8"/>
        <v>6.0802831137236717E-3</v>
      </c>
      <c r="S22" s="62">
        <f t="shared" si="9"/>
        <v>-44.000000000000028</v>
      </c>
      <c r="T22" s="63">
        <f t="shared" si="10"/>
        <v>-0.14684042293913063</v>
      </c>
      <c r="U22" s="67">
        <f t="shared" si="11"/>
        <v>-0.60442460830188671</v>
      </c>
    </row>
    <row r="23" spans="1:21" s="81" customFormat="1" x14ac:dyDescent="0.25">
      <c r="A23" s="68" t="s">
        <v>37</v>
      </c>
      <c r="B23" s="69">
        <v>1466560.1144400006</v>
      </c>
      <c r="C23" s="70">
        <v>1544854.2602300001</v>
      </c>
      <c r="D23" s="70">
        <v>1755910.9245799999</v>
      </c>
      <c r="E23" s="71">
        <v>1709018.2381500001</v>
      </c>
      <c r="F23" s="72">
        <v>1903606.9069000208</v>
      </c>
      <c r="G23" s="73">
        <v>1828389.7863598356</v>
      </c>
      <c r="H23" s="72">
        <v>1840940.1924730751</v>
      </c>
      <c r="I23" s="69">
        <f t="shared" si="0"/>
        <v>-62666.714426945662</v>
      </c>
      <c r="J23" s="74">
        <f t="shared" si="1"/>
        <v>-3.2919986894246425E-2</v>
      </c>
      <c r="K23" s="75">
        <f t="shared" si="2"/>
        <v>12550.406113239471</v>
      </c>
      <c r="L23" s="76">
        <f t="shared" si="3"/>
        <v>6.8641852010266546E-3</v>
      </c>
      <c r="M23" s="77">
        <f t="shared" si="4"/>
        <v>5.2322709312824678E-2</v>
      </c>
      <c r="N23" s="78">
        <f t="shared" si="5"/>
        <v>6.7380711869776011E-2</v>
      </c>
      <c r="O23" s="79">
        <f t="shared" si="6"/>
        <v>5.8485596174355114E-2</v>
      </c>
      <c r="P23" s="72">
        <v>1893894.3682432135</v>
      </c>
      <c r="Q23" s="69">
        <f t="shared" si="7"/>
        <v>-9712.5386568072718</v>
      </c>
      <c r="R23" s="74">
        <f t="shared" si="8"/>
        <v>-5.1021766214453977E-3</v>
      </c>
      <c r="S23" s="75">
        <f t="shared" si="9"/>
        <v>52954.17577013839</v>
      </c>
      <c r="T23" s="76">
        <f t="shared" si="10"/>
        <v>2.8764745311470989E-2</v>
      </c>
      <c r="U23" s="80">
        <f t="shared" si="11"/>
        <v>5.2473516945528376E-2</v>
      </c>
    </row>
    <row r="24" spans="1:21" x14ac:dyDescent="0.25">
      <c r="A24" s="43" t="s">
        <v>38</v>
      </c>
      <c r="B24" s="56">
        <v>-7.6134710980113594E-11</v>
      </c>
      <c r="C24" s="57">
        <v>2.0199877326376737E-12</v>
      </c>
      <c r="D24" s="57">
        <v>1.5101704775588588E-11</v>
      </c>
      <c r="E24" s="58">
        <v>1.9990586963558597E-12</v>
      </c>
      <c r="F24" s="59">
        <v>2.3283064365386963E-12</v>
      </c>
      <c r="G24" s="60">
        <v>6.1467289924621585E-11</v>
      </c>
      <c r="H24" s="59">
        <v>0</v>
      </c>
      <c r="I24" s="56">
        <f t="shared" si="0"/>
        <v>-2.3283064365386963E-12</v>
      </c>
      <c r="J24" s="61">
        <f t="shared" si="1"/>
        <v>-1</v>
      </c>
      <c r="K24" s="62">
        <f t="shared" si="2"/>
        <v>-6.1467289924621585E-11</v>
      </c>
      <c r="L24" s="63">
        <f t="shared" si="3"/>
        <v>-1</v>
      </c>
      <c r="M24" s="64">
        <f t="shared" si="4"/>
        <v>-1.2972219968065848</v>
      </c>
      <c r="N24" s="65" t="str">
        <f t="shared" si="5"/>
        <v>n/a</v>
      </c>
      <c r="O24" s="66">
        <f t="shared" si="6"/>
        <v>-1</v>
      </c>
      <c r="P24" s="59">
        <v>0</v>
      </c>
      <c r="Q24" s="56">
        <f t="shared" si="7"/>
        <v>-2.3283064365386963E-12</v>
      </c>
      <c r="R24" s="61">
        <f t="shared" si="8"/>
        <v>-1</v>
      </c>
      <c r="S24" s="62">
        <f t="shared" si="9"/>
        <v>0</v>
      </c>
      <c r="T24" s="63" t="str">
        <f t="shared" si="10"/>
        <v>n/a</v>
      </c>
      <c r="U24" s="67">
        <f t="shared" si="11"/>
        <v>-1</v>
      </c>
    </row>
    <row r="25" spans="1:21" x14ac:dyDescent="0.25">
      <c r="A25" s="43" t="s">
        <v>39</v>
      </c>
      <c r="B25" s="56">
        <v>2.4660948838572948E-11</v>
      </c>
      <c r="C25" s="57">
        <v>1.6871126717887819E-11</v>
      </c>
      <c r="D25" s="57">
        <v>1.0999428923241794E-11</v>
      </c>
      <c r="E25" s="58">
        <v>3.7073732528369872E-11</v>
      </c>
      <c r="F25" s="59">
        <v>2.1347659640014173E-11</v>
      </c>
      <c r="G25" s="60">
        <v>1.5714704204583542E-11</v>
      </c>
      <c r="H25" s="59">
        <v>-6.7259406932862474E-12</v>
      </c>
      <c r="I25" s="56">
        <f t="shared" si="0"/>
        <v>-2.8073600333300421E-11</v>
      </c>
      <c r="J25" s="61">
        <f t="shared" si="1"/>
        <v>-1.3150668882072256</v>
      </c>
      <c r="K25" s="62">
        <f t="shared" si="2"/>
        <v>-2.244064489786979E-11</v>
      </c>
      <c r="L25" s="63">
        <f t="shared" si="3"/>
        <v>-1.4280030095205023</v>
      </c>
      <c r="M25" s="64">
        <f t="shared" si="4"/>
        <v>0.1455626445980307</v>
      </c>
      <c r="N25" s="65">
        <f t="shared" si="5"/>
        <v>-3.5426953803737504E-2</v>
      </c>
      <c r="O25" s="66" t="str">
        <f t="shared" si="6"/>
        <v>n/a</v>
      </c>
      <c r="P25" s="59">
        <v>-8.0272002378478651E-12</v>
      </c>
      <c r="Q25" s="56">
        <f t="shared" si="7"/>
        <v>-2.9374859877862038E-11</v>
      </c>
      <c r="R25" s="61">
        <f t="shared" si="8"/>
        <v>-1.3760224948875255</v>
      </c>
      <c r="S25" s="62">
        <f t="shared" si="9"/>
        <v>-1.3012595445616177E-12</v>
      </c>
      <c r="T25" s="63">
        <f t="shared" si="10"/>
        <v>0.19346878063621928</v>
      </c>
      <c r="U25" s="67">
        <f t="shared" si="11"/>
        <v>-1.7989339248943219</v>
      </c>
    </row>
    <row r="26" spans="1:21" x14ac:dyDescent="0.25">
      <c r="A26" s="43" t="s">
        <v>40</v>
      </c>
      <c r="B26" s="56">
        <v>1.5377736417576672E-11</v>
      </c>
      <c r="C26" s="57">
        <v>-2.3044776753522457E-11</v>
      </c>
      <c r="D26" s="57">
        <v>-1.8862010620068759E-11</v>
      </c>
      <c r="E26" s="58">
        <v>1.4908437151461839E-11</v>
      </c>
      <c r="F26" s="59">
        <v>0</v>
      </c>
      <c r="G26" s="60">
        <v>5.181476581128663E-12</v>
      </c>
      <c r="H26" s="59">
        <v>3.5651595453600746E-11</v>
      </c>
      <c r="I26" s="56">
        <f t="shared" si="0"/>
        <v>3.5651595453600746E-11</v>
      </c>
      <c r="J26" s="61" t="str">
        <f t="shared" si="1"/>
        <v>n/a</v>
      </c>
      <c r="K26" s="62">
        <f t="shared" si="2"/>
        <v>3.0470118872472082E-11</v>
      </c>
      <c r="L26" s="63">
        <f t="shared" si="3"/>
        <v>5.8805860444195774</v>
      </c>
      <c r="M26" s="64">
        <f t="shared" si="4"/>
        <v>-1.0277974156082448E-2</v>
      </c>
      <c r="N26" s="65">
        <f t="shared" si="5"/>
        <v>-1</v>
      </c>
      <c r="O26" s="66">
        <f t="shared" si="6"/>
        <v>0.23394737748435745</v>
      </c>
      <c r="P26" s="59">
        <v>-4.4082781869292378E-11</v>
      </c>
      <c r="Q26" s="56">
        <f t="shared" si="7"/>
        <v>-4.4082781869292378E-11</v>
      </c>
      <c r="R26" s="61" t="str">
        <f t="shared" si="8"/>
        <v>n/a</v>
      </c>
      <c r="S26" s="62">
        <f t="shared" si="9"/>
        <v>-7.9734377322893124E-11</v>
      </c>
      <c r="T26" s="63">
        <f t="shared" si="10"/>
        <v>-2.2364883340680928</v>
      </c>
      <c r="U26" s="67">
        <f t="shared" si="11"/>
        <v>-2.2344551507285138</v>
      </c>
    </row>
    <row r="27" spans="1:21" x14ac:dyDescent="0.25">
      <c r="A27" s="43" t="s">
        <v>41</v>
      </c>
      <c r="B27" s="56">
        <v>7.2355190641054664E-12</v>
      </c>
      <c r="C27" s="57">
        <v>6.1218941027618715E-12</v>
      </c>
      <c r="D27" s="57">
        <v>1.6892897747311508E-11</v>
      </c>
      <c r="E27" s="58">
        <v>-6.9111365519347597E-12</v>
      </c>
      <c r="F27" s="59">
        <v>9.8771124612540001E-12</v>
      </c>
      <c r="G27" s="60">
        <v>1.522857928648591E-11</v>
      </c>
      <c r="H27" s="59">
        <v>1.5352270565927028E-11</v>
      </c>
      <c r="I27" s="56">
        <f t="shared" si="0"/>
        <v>5.4751581046730276E-12</v>
      </c>
      <c r="J27" s="61">
        <f t="shared" si="1"/>
        <v>0.55432780847145491</v>
      </c>
      <c r="K27" s="62">
        <f t="shared" si="2"/>
        <v>1.2369127944111754E-13</v>
      </c>
      <c r="L27" s="63">
        <f t="shared" si="3"/>
        <v>8.122312470138511E-3</v>
      </c>
      <c r="M27" s="64">
        <f t="shared" si="4"/>
        <v>-1.9848269559508274</v>
      </c>
      <c r="N27" s="65">
        <f t="shared" si="5"/>
        <v>8.0911348775271508E-2</v>
      </c>
      <c r="O27" s="66">
        <f t="shared" si="6"/>
        <v>0.20691234880384446</v>
      </c>
      <c r="P27" s="59">
        <v>1.4861143426969647E-11</v>
      </c>
      <c r="Q27" s="56">
        <f t="shared" si="7"/>
        <v>4.9840309657156471E-12</v>
      </c>
      <c r="R27" s="61">
        <f t="shared" si="8"/>
        <v>0.50460405156537758</v>
      </c>
      <c r="S27" s="62">
        <f t="shared" si="9"/>
        <v>-4.9112713895738047E-13</v>
      </c>
      <c r="T27" s="63">
        <f t="shared" si="10"/>
        <v>-3.1990521327014167E-2</v>
      </c>
      <c r="U27" s="67">
        <f t="shared" si="11"/>
        <v>0.1548258765715087</v>
      </c>
    </row>
    <row r="28" spans="1:21" x14ac:dyDescent="0.25">
      <c r="A28" s="43" t="s">
        <v>42</v>
      </c>
      <c r="B28" s="56">
        <v>-8.1572835597398806E-11</v>
      </c>
      <c r="C28" s="57">
        <v>3.3398464438505472E-11</v>
      </c>
      <c r="D28" s="57">
        <v>0</v>
      </c>
      <c r="E28" s="58">
        <v>-6.0808815760537981E-12</v>
      </c>
      <c r="F28" s="59">
        <v>8.5447027231566604E-12</v>
      </c>
      <c r="G28" s="60">
        <v>3.54702933691442E-12</v>
      </c>
      <c r="H28" s="59">
        <v>0</v>
      </c>
      <c r="I28" s="56">
        <f t="shared" si="0"/>
        <v>-8.5447027231566604E-12</v>
      </c>
      <c r="J28" s="61">
        <f t="shared" si="1"/>
        <v>-1</v>
      </c>
      <c r="K28" s="62">
        <f t="shared" si="2"/>
        <v>-3.54702933691442E-12</v>
      </c>
      <c r="L28" s="63">
        <f t="shared" si="3"/>
        <v>-1</v>
      </c>
      <c r="M28" s="64">
        <f t="shared" si="4"/>
        <v>-0.57913740488691912</v>
      </c>
      <c r="N28" s="65" t="str">
        <f t="shared" si="5"/>
        <v>n/a</v>
      </c>
      <c r="O28" s="66">
        <f t="shared" si="6"/>
        <v>-1</v>
      </c>
      <c r="P28" s="59">
        <v>1.8771970644593239E-12</v>
      </c>
      <c r="Q28" s="56">
        <f t="shared" si="7"/>
        <v>-6.6675056586973365E-12</v>
      </c>
      <c r="R28" s="61">
        <f t="shared" si="8"/>
        <v>-0.78030867482703559</v>
      </c>
      <c r="S28" s="62">
        <f t="shared" si="9"/>
        <v>1.8771970644593239E-12</v>
      </c>
      <c r="T28" s="63" t="str">
        <f t="shared" si="10"/>
        <v>n/a</v>
      </c>
      <c r="U28" s="67">
        <f t="shared" si="11"/>
        <v>-1.4703193656454085</v>
      </c>
    </row>
    <row r="29" spans="1:21" s="81" customFormat="1" x14ac:dyDescent="0.25">
      <c r="A29" s="68" t="s">
        <v>43</v>
      </c>
      <c r="B29" s="69">
        <v>-1.1043334225725731E-10</v>
      </c>
      <c r="C29" s="70">
        <v>3.5366696238270379E-11</v>
      </c>
      <c r="D29" s="70">
        <v>2.4913958895922405E-11</v>
      </c>
      <c r="E29" s="71">
        <v>4.0989210248199015E-11</v>
      </c>
      <c r="F29" s="72">
        <v>4.1668954509077594E-11</v>
      </c>
      <c r="G29" s="73">
        <v>1.0113907933373411E-10</v>
      </c>
      <c r="H29" s="72">
        <v>4.5132395598557194E-11</v>
      </c>
      <c r="I29" s="69">
        <f t="shared" si="0"/>
        <v>3.4634410894795998E-12</v>
      </c>
      <c r="J29" s="74">
        <f t="shared" si="1"/>
        <v>8.3118022285034482E-2</v>
      </c>
      <c r="K29" s="75">
        <f t="shared" si="2"/>
        <v>-5.6006683735176919E-11</v>
      </c>
      <c r="L29" s="76">
        <f t="shared" si="3"/>
        <v>-0.55375908208901747</v>
      </c>
      <c r="M29" s="77">
        <f t="shared" si="4"/>
        <v>-1.7186594016566417</v>
      </c>
      <c r="N29" s="78" t="str">
        <f t="shared" si="5"/>
        <v>n/a</v>
      </c>
      <c r="O29" s="79" t="str">
        <f t="shared" si="6"/>
        <v>n/a</v>
      </c>
      <c r="P29" s="72">
        <v>-3.5371641615711269E-11</v>
      </c>
      <c r="Q29" s="69">
        <f t="shared" si="7"/>
        <v>-7.7040596124788863E-11</v>
      </c>
      <c r="R29" s="74">
        <f t="shared" si="8"/>
        <v>-1.848872788685052</v>
      </c>
      <c r="S29" s="75">
        <f t="shared" si="9"/>
        <v>-8.0504037214268462E-11</v>
      </c>
      <c r="T29" s="76">
        <f t="shared" si="10"/>
        <v>-1.7837306472790475</v>
      </c>
      <c r="U29" s="80">
        <f t="shared" si="11"/>
        <v>-0.20363713569418362</v>
      </c>
    </row>
    <row r="30" spans="1:21" s="81" customFormat="1" x14ac:dyDescent="0.25">
      <c r="A30" s="68" t="s">
        <v>44</v>
      </c>
      <c r="B30" s="69">
        <v>1466560.1144400002</v>
      </c>
      <c r="C30" s="70">
        <v>1544854.2602300001</v>
      </c>
      <c r="D30" s="70">
        <v>1755910.9245799999</v>
      </c>
      <c r="E30" s="71">
        <v>1709018.2381500001</v>
      </c>
      <c r="F30" s="72">
        <v>1903606.9069000208</v>
      </c>
      <c r="G30" s="73">
        <v>1828389.7863598356</v>
      </c>
      <c r="H30" s="72">
        <v>1840940.1924730751</v>
      </c>
      <c r="I30" s="69">
        <f t="shared" si="0"/>
        <v>-62666.714426945662</v>
      </c>
      <c r="J30" s="74">
        <f t="shared" si="1"/>
        <v>-3.2919986894246425E-2</v>
      </c>
      <c r="K30" s="75">
        <f t="shared" si="2"/>
        <v>12550.406113239471</v>
      </c>
      <c r="L30" s="76">
        <f t="shared" si="3"/>
        <v>6.8641852010266546E-3</v>
      </c>
      <c r="M30" s="77">
        <f t="shared" si="4"/>
        <v>5.2322709312824678E-2</v>
      </c>
      <c r="N30" s="78">
        <f t="shared" si="5"/>
        <v>6.7380711869776011E-2</v>
      </c>
      <c r="O30" s="79">
        <f t="shared" si="6"/>
        <v>5.8485596174355337E-2</v>
      </c>
      <c r="P30" s="72">
        <v>1893894.3682432135</v>
      </c>
      <c r="Q30" s="69">
        <f t="shared" si="7"/>
        <v>-9712.5386568072718</v>
      </c>
      <c r="R30" s="74">
        <f t="shared" si="8"/>
        <v>-5.1021766214453977E-3</v>
      </c>
      <c r="S30" s="75">
        <f t="shared" si="9"/>
        <v>52954.17577013839</v>
      </c>
      <c r="T30" s="76">
        <f t="shared" si="10"/>
        <v>2.8764745311470989E-2</v>
      </c>
      <c r="U30" s="80">
        <f t="shared" si="11"/>
        <v>5.2473516945528376E-2</v>
      </c>
    </row>
    <row r="31" spans="1:21" x14ac:dyDescent="0.25">
      <c r="A31" s="43" t="s">
        <v>45</v>
      </c>
      <c r="B31" s="56">
        <v>370971.81387000001</v>
      </c>
      <c r="C31" s="57">
        <v>387724.89198000007</v>
      </c>
      <c r="D31" s="57">
        <v>410041.90720000002</v>
      </c>
      <c r="E31" s="58">
        <v>424259.63984999998</v>
      </c>
      <c r="F31" s="59">
        <v>427023.49834090489</v>
      </c>
      <c r="G31" s="60">
        <v>436368.07259391295</v>
      </c>
      <c r="H31" s="59">
        <v>396832.69125065982</v>
      </c>
      <c r="I31" s="56">
        <f t="shared" ref="I31:I41" si="12">F31-H31</f>
        <v>30190.807090245071</v>
      </c>
      <c r="J31" s="61">
        <f t="shared" si="1"/>
        <v>7.0700575512926217E-2</v>
      </c>
      <c r="K31" s="62">
        <f t="shared" ref="K31:K41" si="13">G31-H31</f>
        <v>39535.381343253131</v>
      </c>
      <c r="L31" s="63">
        <f t="shared" si="3"/>
        <v>9.0600994495866852E-2</v>
      </c>
      <c r="M31" s="64">
        <f t="shared" si="4"/>
        <v>4.5755767539238157E-2</v>
      </c>
      <c r="N31" s="65">
        <f t="shared" si="5"/>
        <v>3.5804313236093677E-2</v>
      </c>
      <c r="O31" s="66">
        <f t="shared" si="6"/>
        <v>1.6989882082782959E-2</v>
      </c>
      <c r="P31" s="59">
        <v>393188.91949715855</v>
      </c>
      <c r="Q31" s="56">
        <f t="shared" ref="Q31:Q41" si="14">F31-P31</f>
        <v>33834.578843746334</v>
      </c>
      <c r="R31" s="61">
        <f t="shared" si="8"/>
        <v>7.9233529244180465E-2</v>
      </c>
      <c r="S31" s="62">
        <f t="shared" ref="S31:S41" si="15">H31-P31</f>
        <v>3643.7717535012634</v>
      </c>
      <c r="T31" s="63">
        <f t="shared" si="10"/>
        <v>9.1821360332424596E-3</v>
      </c>
      <c r="U31" s="67">
        <f t="shared" si="11"/>
        <v>1.17007486744094E-2</v>
      </c>
    </row>
    <row r="32" spans="1:21" x14ac:dyDescent="0.25">
      <c r="A32" s="43" t="s">
        <v>46</v>
      </c>
      <c r="B32" s="56">
        <v>483123.50529999996</v>
      </c>
      <c r="C32" s="57">
        <v>525737.77492</v>
      </c>
      <c r="D32" s="57">
        <v>567169.73441999999</v>
      </c>
      <c r="E32" s="58">
        <v>581448.60690000001</v>
      </c>
      <c r="F32" s="59">
        <v>593604.06767943932</v>
      </c>
      <c r="G32" s="60">
        <v>587076.79401459056</v>
      </c>
      <c r="H32" s="59">
        <v>563975.4383684292</v>
      </c>
      <c r="I32" s="56">
        <f t="shared" si="12"/>
        <v>29628.629311010125</v>
      </c>
      <c r="J32" s="61">
        <f t="shared" si="1"/>
        <v>4.9913117049275861E-2</v>
      </c>
      <c r="K32" s="62">
        <f t="shared" si="13"/>
        <v>23101.355646161363</v>
      </c>
      <c r="L32" s="63">
        <f t="shared" si="3"/>
        <v>3.934980207306104E-2</v>
      </c>
      <c r="M32" s="64">
        <f t="shared" si="4"/>
        <v>6.3696480393548249E-2</v>
      </c>
      <c r="N32" s="65">
        <f t="shared" si="5"/>
        <v>5.283345128087924E-2</v>
      </c>
      <c r="O32" s="66">
        <f t="shared" si="6"/>
        <v>3.9442585523851603E-2</v>
      </c>
      <c r="P32" s="59">
        <v>554429.11552878399</v>
      </c>
      <c r="Q32" s="56">
        <f t="shared" si="14"/>
        <v>39174.952150655328</v>
      </c>
      <c r="R32" s="61">
        <f t="shared" si="8"/>
        <v>6.5995087102082933E-2</v>
      </c>
      <c r="S32" s="62">
        <f t="shared" si="15"/>
        <v>9546.3228396452032</v>
      </c>
      <c r="T32" s="63">
        <f t="shared" si="10"/>
        <v>1.6926841472498417E-2</v>
      </c>
      <c r="U32" s="67">
        <f t="shared" si="11"/>
        <v>2.7915872539072462E-2</v>
      </c>
    </row>
    <row r="33" spans="1:21" x14ac:dyDescent="0.25">
      <c r="A33" s="43" t="s">
        <v>47</v>
      </c>
      <c r="B33" s="56">
        <v>854095.31916999992</v>
      </c>
      <c r="C33" s="57">
        <v>913462.66690000007</v>
      </c>
      <c r="D33" s="57">
        <v>977211.64162000001</v>
      </c>
      <c r="E33" s="58">
        <v>1005708.24675</v>
      </c>
      <c r="F33" s="59">
        <v>1020627.5660203442</v>
      </c>
      <c r="G33" s="60">
        <v>1023444.8666085035</v>
      </c>
      <c r="H33" s="59">
        <v>960808.12961908884</v>
      </c>
      <c r="I33" s="56">
        <f t="shared" si="12"/>
        <v>59819.436401255312</v>
      </c>
      <c r="J33" s="61">
        <f t="shared" si="1"/>
        <v>5.8610445565863672E-2</v>
      </c>
      <c r="K33" s="62">
        <f t="shared" si="13"/>
        <v>62636.736989414669</v>
      </c>
      <c r="L33" s="63">
        <f t="shared" si="3"/>
        <v>6.1201867372671075E-2</v>
      </c>
      <c r="M33" s="64">
        <f t="shared" si="4"/>
        <v>5.5978858057220693E-2</v>
      </c>
      <c r="N33" s="65">
        <f t="shared" si="5"/>
        <v>4.5539002014450158E-2</v>
      </c>
      <c r="O33" s="66">
        <f t="shared" si="6"/>
        <v>2.9870413694753184E-2</v>
      </c>
      <c r="P33" s="59">
        <v>947618.0350259426</v>
      </c>
      <c r="Q33" s="56">
        <f t="shared" si="14"/>
        <v>73009.530994401546</v>
      </c>
      <c r="R33" s="61">
        <f t="shared" si="8"/>
        <v>7.1533959521671645E-2</v>
      </c>
      <c r="S33" s="62">
        <f t="shared" si="15"/>
        <v>13190.094593146234</v>
      </c>
      <c r="T33" s="63">
        <f t="shared" si="10"/>
        <v>1.3728125508654293E-2</v>
      </c>
      <c r="U33" s="67">
        <f t="shared" si="11"/>
        <v>2.0999184424936201E-2</v>
      </c>
    </row>
    <row r="34" spans="1:21" x14ac:dyDescent="0.25">
      <c r="A34" s="43" t="s">
        <v>48</v>
      </c>
      <c r="B34" s="56">
        <v>252704.29948000002</v>
      </c>
      <c r="C34" s="57">
        <v>286618.45302000007</v>
      </c>
      <c r="D34" s="57">
        <v>322700.36242999998</v>
      </c>
      <c r="E34" s="58">
        <v>337731.39761000016</v>
      </c>
      <c r="F34" s="59">
        <v>422657.79289626371</v>
      </c>
      <c r="G34" s="60">
        <v>359329.22616365453</v>
      </c>
      <c r="H34" s="59">
        <v>381744.61022966111</v>
      </c>
      <c r="I34" s="56">
        <f t="shared" si="12"/>
        <v>40913.182666602603</v>
      </c>
      <c r="J34" s="61">
        <f t="shared" si="1"/>
        <v>9.6799783073310691E-2</v>
      </c>
      <c r="K34" s="62">
        <f t="shared" si="13"/>
        <v>-22415.384066006576</v>
      </c>
      <c r="L34" s="63">
        <f t="shared" si="3"/>
        <v>-6.2381188152498379E-2</v>
      </c>
      <c r="M34" s="64">
        <f t="shared" si="4"/>
        <v>0.10150448228130604</v>
      </c>
      <c r="N34" s="65">
        <f t="shared" si="5"/>
        <v>0.13721888330264953</v>
      </c>
      <c r="O34" s="66">
        <f t="shared" si="6"/>
        <v>0.10863879197346082</v>
      </c>
      <c r="P34" s="59">
        <v>394758.89287758328</v>
      </c>
      <c r="Q34" s="56">
        <f t="shared" si="14"/>
        <v>27898.900018680433</v>
      </c>
      <c r="R34" s="61">
        <f t="shared" si="8"/>
        <v>6.6008247067924963E-2</v>
      </c>
      <c r="S34" s="62">
        <f t="shared" si="15"/>
        <v>-13014.282647922169</v>
      </c>
      <c r="T34" s="63">
        <f t="shared" si="10"/>
        <v>-3.4091595006652896E-2</v>
      </c>
      <c r="U34" s="67">
        <f t="shared" si="11"/>
        <v>9.3311353989594448E-2</v>
      </c>
    </row>
    <row r="35" spans="1:21" x14ac:dyDescent="0.25">
      <c r="A35" s="43" t="s">
        <v>49</v>
      </c>
      <c r="B35" s="56">
        <v>1106799.6186500001</v>
      </c>
      <c r="C35" s="57">
        <v>1200081.11992</v>
      </c>
      <c r="D35" s="57">
        <v>1299912.0040499999</v>
      </c>
      <c r="E35" s="58">
        <v>1343439.6443599998</v>
      </c>
      <c r="F35" s="59">
        <v>1443285.3589166079</v>
      </c>
      <c r="G35" s="60">
        <v>1382774.0927721579</v>
      </c>
      <c r="H35" s="59">
        <v>1342552.7398487502</v>
      </c>
      <c r="I35" s="56">
        <f t="shared" si="12"/>
        <v>100732.61906785774</v>
      </c>
      <c r="J35" s="61">
        <f t="shared" si="1"/>
        <v>6.9793972789602726E-2</v>
      </c>
      <c r="K35" s="62">
        <f t="shared" si="13"/>
        <v>40221.352923407685</v>
      </c>
      <c r="L35" s="63">
        <f t="shared" si="3"/>
        <v>2.9087435998148274E-2</v>
      </c>
      <c r="M35" s="64">
        <f t="shared" si="4"/>
        <v>6.671823630070195E-2</v>
      </c>
      <c r="N35" s="65">
        <f t="shared" si="5"/>
        <v>6.8613856525353789E-2</v>
      </c>
      <c r="O35" s="66">
        <f t="shared" si="6"/>
        <v>4.945927125379157E-2</v>
      </c>
      <c r="P35" s="59">
        <v>1342376.9279035258</v>
      </c>
      <c r="Q35" s="56">
        <f t="shared" si="14"/>
        <v>100908.43101308215</v>
      </c>
      <c r="R35" s="61">
        <f t="shared" si="8"/>
        <v>6.9915786500341387E-2</v>
      </c>
      <c r="S35" s="62">
        <f t="shared" si="15"/>
        <v>175.81194522441365</v>
      </c>
      <c r="T35" s="63">
        <f t="shared" si="10"/>
        <v>1.3095347393519925E-4</v>
      </c>
      <c r="U35" s="67">
        <f t="shared" si="11"/>
        <v>3.9348265577440644E-2</v>
      </c>
    </row>
    <row r="36" spans="1:21" x14ac:dyDescent="0.25">
      <c r="A36" s="43" t="s">
        <v>50</v>
      </c>
      <c r="B36" s="56">
        <v>84417.312679999988</v>
      </c>
      <c r="C36" s="57">
        <v>74351.411309999981</v>
      </c>
      <c r="D36" s="57">
        <v>76056.265370000037</v>
      </c>
      <c r="E36" s="58">
        <v>71050.036849999989</v>
      </c>
      <c r="F36" s="59">
        <v>124287.51389016383</v>
      </c>
      <c r="G36" s="60">
        <v>127831.90691226587</v>
      </c>
      <c r="H36" s="59">
        <v>122342.28599924486</v>
      </c>
      <c r="I36" s="56">
        <f t="shared" si="12"/>
        <v>1945.2278909189627</v>
      </c>
      <c r="J36" s="61">
        <f t="shared" si="1"/>
        <v>1.5651032272139678E-2</v>
      </c>
      <c r="K36" s="62">
        <f t="shared" si="13"/>
        <v>5489.6209130210045</v>
      </c>
      <c r="L36" s="63">
        <f t="shared" si="3"/>
        <v>4.2944058690985998E-2</v>
      </c>
      <c r="M36" s="64">
        <f t="shared" si="4"/>
        <v>-5.5842903883920658E-2</v>
      </c>
      <c r="N36" s="65">
        <f t="shared" si="5"/>
        <v>0.10153675929770589</v>
      </c>
      <c r="O36" s="66">
        <f t="shared" si="6"/>
        <v>9.7201182736159186E-2</v>
      </c>
      <c r="P36" s="59">
        <v>116416.95047401228</v>
      </c>
      <c r="Q36" s="56">
        <f t="shared" si="14"/>
        <v>7870.5634161515482</v>
      </c>
      <c r="R36" s="61">
        <f t="shared" si="8"/>
        <v>6.3325455388117055E-2</v>
      </c>
      <c r="S36" s="62">
        <f t="shared" si="15"/>
        <v>5925.3355252325855</v>
      </c>
      <c r="T36" s="63">
        <f t="shared" si="10"/>
        <v>4.8432440810114982E-2</v>
      </c>
      <c r="U36" s="67">
        <f t="shared" si="11"/>
        <v>6.6392149363986519E-2</v>
      </c>
    </row>
    <row r="37" spans="1:21" x14ac:dyDescent="0.25">
      <c r="A37" s="43" t="s">
        <v>51</v>
      </c>
      <c r="B37" s="56">
        <v>78604.907340000005</v>
      </c>
      <c r="C37" s="57">
        <v>90082.785860000018</v>
      </c>
      <c r="D37" s="57">
        <v>97974.796759999968</v>
      </c>
      <c r="E37" s="58">
        <v>96807.324209999977</v>
      </c>
      <c r="F37" s="59">
        <v>66261.565241970558</v>
      </c>
      <c r="G37" s="60">
        <v>93843.455244125871</v>
      </c>
      <c r="H37" s="59">
        <v>76136.268043515622</v>
      </c>
      <c r="I37" s="56">
        <f t="shared" si="12"/>
        <v>-9874.7028015450633</v>
      </c>
      <c r="J37" s="61">
        <f t="shared" si="1"/>
        <v>-0.14902610231866897</v>
      </c>
      <c r="K37" s="62">
        <f t="shared" si="13"/>
        <v>17707.187200610249</v>
      </c>
      <c r="L37" s="63">
        <f t="shared" si="3"/>
        <v>0.1886885681537033</v>
      </c>
      <c r="M37" s="64">
        <f t="shared" si="4"/>
        <v>7.1896498023840127E-2</v>
      </c>
      <c r="N37" s="65">
        <f t="shared" si="5"/>
        <v>-4.1806969534331717E-2</v>
      </c>
      <c r="O37" s="66">
        <f t="shared" si="6"/>
        <v>-7.9456145138696588E-3</v>
      </c>
      <c r="P37" s="59">
        <v>78004.588597611175</v>
      </c>
      <c r="Q37" s="56">
        <f t="shared" si="14"/>
        <v>-11743.023355640617</v>
      </c>
      <c r="R37" s="61">
        <f t="shared" si="8"/>
        <v>-0.17722224509424206</v>
      </c>
      <c r="S37" s="62">
        <f t="shared" si="15"/>
        <v>-1868.3205540955532</v>
      </c>
      <c r="T37" s="63">
        <f t="shared" si="10"/>
        <v>-2.4539166445979678E-2</v>
      </c>
      <c r="U37" s="67">
        <f t="shared" si="11"/>
        <v>-1.5321208433665134E-3</v>
      </c>
    </row>
    <row r="38" spans="1:21" x14ac:dyDescent="0.25">
      <c r="A38" s="43" t="s">
        <v>52</v>
      </c>
      <c r="B38" s="56">
        <v>271792.40514999995</v>
      </c>
      <c r="C38" s="57">
        <v>293485.20874999999</v>
      </c>
      <c r="D38" s="57">
        <v>303286.37513000006</v>
      </c>
      <c r="E38" s="58">
        <v>317036.34928999998</v>
      </c>
      <c r="F38" s="59">
        <v>344335.6387585543</v>
      </c>
      <c r="G38" s="60">
        <v>310528.47038683679</v>
      </c>
      <c r="H38" s="59">
        <v>299630.15558541741</v>
      </c>
      <c r="I38" s="56">
        <f t="shared" si="12"/>
        <v>44705.48317313689</v>
      </c>
      <c r="J38" s="61">
        <f t="shared" si="1"/>
        <v>0.12983112446424419</v>
      </c>
      <c r="K38" s="62">
        <f t="shared" si="13"/>
        <v>10898.314801419387</v>
      </c>
      <c r="L38" s="63">
        <f t="shared" si="3"/>
        <v>3.5096024489615886E-2</v>
      </c>
      <c r="M38" s="64">
        <f t="shared" si="4"/>
        <v>5.2665962713508652E-2</v>
      </c>
      <c r="N38" s="65">
        <f t="shared" si="5"/>
        <v>6.0928617974831178E-2</v>
      </c>
      <c r="O38" s="66">
        <f t="shared" si="6"/>
        <v>2.4677147797044219E-2</v>
      </c>
      <c r="P38" s="59">
        <v>295453.96804526623</v>
      </c>
      <c r="Q38" s="56">
        <f t="shared" si="14"/>
        <v>48881.670713288069</v>
      </c>
      <c r="R38" s="61">
        <f t="shared" si="8"/>
        <v>0.14195937106458953</v>
      </c>
      <c r="S38" s="62">
        <f t="shared" si="15"/>
        <v>4176.1875401511788</v>
      </c>
      <c r="T38" s="63">
        <f t="shared" si="10"/>
        <v>1.3937807868476201E-2</v>
      </c>
      <c r="U38" s="67">
        <f t="shared" si="11"/>
        <v>1.6835036524299074E-2</v>
      </c>
    </row>
    <row r="39" spans="1:21" x14ac:dyDescent="0.25">
      <c r="A39" s="43" t="s">
        <v>53</v>
      </c>
      <c r="B39" s="56">
        <v>0</v>
      </c>
      <c r="C39" s="57">
        <v>0</v>
      </c>
      <c r="D39" s="57">
        <v>0</v>
      </c>
      <c r="E39" s="58">
        <v>0</v>
      </c>
      <c r="F39" s="59">
        <v>-8981</v>
      </c>
      <c r="G39" s="60">
        <v>-2000</v>
      </c>
      <c r="H39" s="59">
        <v>-2000</v>
      </c>
      <c r="I39" s="56">
        <f t="shared" si="12"/>
        <v>-6981</v>
      </c>
      <c r="J39" s="61">
        <f t="shared" si="1"/>
        <v>0.77730764948224029</v>
      </c>
      <c r="K39" s="62">
        <f t="shared" si="13"/>
        <v>0</v>
      </c>
      <c r="L39" s="63">
        <f t="shared" si="3"/>
        <v>0</v>
      </c>
      <c r="M39" s="64" t="str">
        <f t="shared" si="4"/>
        <v>n/a</v>
      </c>
      <c r="N39" s="65" t="str">
        <f t="shared" si="5"/>
        <v>n/a</v>
      </c>
      <c r="O39" s="66" t="str">
        <f t="shared" si="6"/>
        <v>n/a</v>
      </c>
      <c r="P39" s="59">
        <v>-2000</v>
      </c>
      <c r="Q39" s="56">
        <f t="shared" si="14"/>
        <v>-6981</v>
      </c>
      <c r="R39" s="61">
        <f t="shared" si="8"/>
        <v>0.77730764948224029</v>
      </c>
      <c r="S39" s="62">
        <f t="shared" si="15"/>
        <v>0</v>
      </c>
      <c r="T39" s="63">
        <f t="shared" si="10"/>
        <v>0</v>
      </c>
      <c r="U39" s="67" t="str">
        <f t="shared" si="11"/>
        <v>n/a</v>
      </c>
    </row>
    <row r="40" spans="1:21" x14ac:dyDescent="0.25">
      <c r="A40" s="43" t="s">
        <v>54</v>
      </c>
      <c r="B40" s="56">
        <v>434814.62516999996</v>
      </c>
      <c r="C40" s="57">
        <v>457919.40591999999</v>
      </c>
      <c r="D40" s="57">
        <v>477317.43726000009</v>
      </c>
      <c r="E40" s="58">
        <v>484893.71034999989</v>
      </c>
      <c r="F40" s="59">
        <v>525903.71789068868</v>
      </c>
      <c r="G40" s="60">
        <v>530203.83254322852</v>
      </c>
      <c r="H40" s="59">
        <v>496108.70962817786</v>
      </c>
      <c r="I40" s="56">
        <f t="shared" si="12"/>
        <v>29795.008262510819</v>
      </c>
      <c r="J40" s="61">
        <f t="shared" si="1"/>
        <v>5.665487283872718E-2</v>
      </c>
      <c r="K40" s="62">
        <f t="shared" si="13"/>
        <v>34095.122915050655</v>
      </c>
      <c r="L40" s="63">
        <f t="shared" si="3"/>
        <v>6.4305689288413084E-2</v>
      </c>
      <c r="M40" s="64">
        <f t="shared" si="4"/>
        <v>3.7004885675638421E-2</v>
      </c>
      <c r="N40" s="65">
        <f t="shared" si="5"/>
        <v>4.8698204492850339E-2</v>
      </c>
      <c r="O40" s="66">
        <f t="shared" si="6"/>
        <v>3.351831470258948E-2</v>
      </c>
      <c r="P40" s="59">
        <v>487875.50711688964</v>
      </c>
      <c r="Q40" s="56">
        <f t="shared" si="14"/>
        <v>38028.210773799045</v>
      </c>
      <c r="R40" s="61">
        <f t="shared" si="8"/>
        <v>7.2310214741062862E-2</v>
      </c>
      <c r="S40" s="62">
        <f t="shared" si="15"/>
        <v>8233.2025112882257</v>
      </c>
      <c r="T40" s="63">
        <f t="shared" si="10"/>
        <v>1.6595561318523962E-2</v>
      </c>
      <c r="U40" s="67">
        <f t="shared" si="11"/>
        <v>2.3295288361212529E-2</v>
      </c>
    </row>
    <row r="41" spans="1:21" s="81" customFormat="1" x14ac:dyDescent="0.25">
      <c r="A41" s="68" t="s">
        <v>55</v>
      </c>
      <c r="B41" s="69">
        <v>1541614.2438200002</v>
      </c>
      <c r="C41" s="70">
        <v>1658000.5258400002</v>
      </c>
      <c r="D41" s="70">
        <v>1777229.4413099999</v>
      </c>
      <c r="E41" s="71">
        <v>1828333.3547099999</v>
      </c>
      <c r="F41" s="72">
        <v>1969189.0768072966</v>
      </c>
      <c r="G41" s="73">
        <v>1912977.9253153864</v>
      </c>
      <c r="H41" s="72">
        <v>1838661.449476928</v>
      </c>
      <c r="I41" s="69">
        <f t="shared" si="12"/>
        <v>130527.62733036862</v>
      </c>
      <c r="J41" s="74">
        <f t="shared" si="1"/>
        <v>6.6284964134575061E-2</v>
      </c>
      <c r="K41" s="75">
        <f t="shared" si="13"/>
        <v>74316.475838458398</v>
      </c>
      <c r="L41" s="76">
        <f t="shared" si="3"/>
        <v>3.8848579931316296E-2</v>
      </c>
      <c r="M41" s="77">
        <f t="shared" si="4"/>
        <v>5.8505752703144065E-2</v>
      </c>
      <c r="N41" s="78">
        <f t="shared" si="5"/>
        <v>6.310932101113953E-2</v>
      </c>
      <c r="O41" s="79">
        <f t="shared" si="6"/>
        <v>4.5036631653244896E-2</v>
      </c>
      <c r="P41" s="72">
        <v>1830252.4350204153</v>
      </c>
      <c r="Q41" s="69">
        <f t="shared" si="14"/>
        <v>138936.64178688126</v>
      </c>
      <c r="R41" s="74">
        <f t="shared" si="8"/>
        <v>7.055525719863491E-2</v>
      </c>
      <c r="S41" s="75">
        <f t="shared" si="15"/>
        <v>8409.0144565126393</v>
      </c>
      <c r="T41" s="76">
        <f t="shared" si="10"/>
        <v>4.5734436097003501E-3</v>
      </c>
      <c r="U41" s="80">
        <f t="shared" si="11"/>
        <v>3.4920657597686144E-2</v>
      </c>
    </row>
    <row r="42" spans="1:21" s="81" customFormat="1" x14ac:dyDescent="0.25">
      <c r="A42" s="68" t="s">
        <v>56</v>
      </c>
      <c r="B42" s="69">
        <v>-75054.12937999994</v>
      </c>
      <c r="C42" s="70">
        <v>-113146.26561000021</v>
      </c>
      <c r="D42" s="70">
        <v>-21318.516729999901</v>
      </c>
      <c r="E42" s="71">
        <v>-119315.11655999963</v>
      </c>
      <c r="F42" s="72">
        <v>-65582.169907275602</v>
      </c>
      <c r="G42" s="73">
        <v>-84588.138955550588</v>
      </c>
      <c r="H42" s="72">
        <v>2278.7429961472376</v>
      </c>
      <c r="I42" s="69">
        <f>H42-F42</f>
        <v>67860.912903422839</v>
      </c>
      <c r="J42" s="74">
        <f t="shared" si="1"/>
        <v>-1.0347463799896996</v>
      </c>
      <c r="K42" s="75">
        <f>H42-G42</f>
        <v>86866.881951697826</v>
      </c>
      <c r="L42" s="76">
        <f t="shared" si="3"/>
        <v>-1.0269392733341098</v>
      </c>
      <c r="M42" s="77">
        <f t="shared" si="4"/>
        <v>0.16709701804827803</v>
      </c>
      <c r="N42" s="78">
        <f t="shared" si="5"/>
        <v>-3.3164034095916284E-2</v>
      </c>
      <c r="O42" s="79" t="str">
        <f t="shared" si="6"/>
        <v>n/a</v>
      </c>
      <c r="P42" s="72">
        <v>63641.933222797983</v>
      </c>
      <c r="Q42" s="69">
        <f>P42-F42</f>
        <v>129224.10313007358</v>
      </c>
      <c r="R42" s="74">
        <f t="shared" si="8"/>
        <v>-1.9704151801134231</v>
      </c>
      <c r="S42" s="75">
        <f>P42-H42</f>
        <v>61363.190226650746</v>
      </c>
      <c r="T42" s="76" t="str">
        <f t="shared" si="10"/>
        <v>&lt;&gt;1000%</v>
      </c>
      <c r="U42" s="80">
        <f t="shared" si="11"/>
        <v>-1.9675507510779999</v>
      </c>
    </row>
    <row r="43" spans="1:21" s="81" customFormat="1" x14ac:dyDescent="0.25">
      <c r="A43" s="68" t="s">
        <v>57</v>
      </c>
      <c r="B43" s="69">
        <v>29946.517569999887</v>
      </c>
      <c r="C43" s="70">
        <v>34451.756109999929</v>
      </c>
      <c r="D43" s="70">
        <v>-87.332330000035469</v>
      </c>
      <c r="E43" s="71">
        <v>55746.592700000088</v>
      </c>
      <c r="F43" s="72">
        <v>-45174.414193323326</v>
      </c>
      <c r="G43" s="73">
        <v>32619.712496676639</v>
      </c>
      <c r="H43" s="72">
        <v>63457.748806676624</v>
      </c>
      <c r="I43" s="69">
        <f>H43-F43</f>
        <v>108632.16299999994</v>
      </c>
      <c r="J43" s="74">
        <f t="shared" si="1"/>
        <v>-2.4047276525847128</v>
      </c>
      <c r="K43" s="75">
        <f>H43-G43</f>
        <v>30838.036309999985</v>
      </c>
      <c r="L43" s="76">
        <f t="shared" si="3"/>
        <v>0.94538038350711473</v>
      </c>
      <c r="M43" s="77">
        <f t="shared" si="4"/>
        <v>0.23014791221940878</v>
      </c>
      <c r="N43" s="78" t="str">
        <f t="shared" si="5"/>
        <v>n/a</v>
      </c>
      <c r="O43" s="79">
        <f t="shared" si="6"/>
        <v>0.20652016198242551</v>
      </c>
      <c r="P43" s="72">
        <v>71207.424186676668</v>
      </c>
      <c r="Q43" s="69">
        <f>P43-F43</f>
        <v>116381.83838</v>
      </c>
      <c r="R43" s="74">
        <f t="shared" si="8"/>
        <v>-2.5762777549686735</v>
      </c>
      <c r="S43" s="75">
        <f>P43-H43</f>
        <v>7749.6753800000442</v>
      </c>
      <c r="T43" s="76">
        <f t="shared" si="10"/>
        <v>0.12212338958965201</v>
      </c>
      <c r="U43" s="80">
        <f t="shared" si="11"/>
        <v>0.18914767196270099</v>
      </c>
    </row>
    <row r="44" spans="1:21" s="81" customFormat="1" ht="15.75" thickBot="1" x14ac:dyDescent="0.3">
      <c r="A44" s="82" t="s">
        <v>58</v>
      </c>
      <c r="B44" s="83">
        <v>-45107.611810000046</v>
      </c>
      <c r="C44" s="84">
        <v>-78694.509500000262</v>
      </c>
      <c r="D44" s="84">
        <v>-21405.849059999935</v>
      </c>
      <c r="E44" s="85">
        <v>-63568.523859999543</v>
      </c>
      <c r="F44" s="86">
        <v>-110756.58410059894</v>
      </c>
      <c r="G44" s="87">
        <v>-51968.426458873946</v>
      </c>
      <c r="H44" s="86">
        <v>65736.491802823861</v>
      </c>
      <c r="I44" s="83">
        <f>H44-F44</f>
        <v>176493.07590342278</v>
      </c>
      <c r="J44" s="88">
        <f t="shared" si="1"/>
        <v>-1.593522203096442</v>
      </c>
      <c r="K44" s="89">
        <f>H44-G44</f>
        <v>117704.91826169781</v>
      </c>
      <c r="L44" s="90">
        <f t="shared" si="3"/>
        <v>-2.2649313493231413</v>
      </c>
      <c r="M44" s="91">
        <f t="shared" si="4"/>
        <v>0.12115097118630991</v>
      </c>
      <c r="N44" s="92">
        <f t="shared" si="5"/>
        <v>0.25178553763134381</v>
      </c>
      <c r="O44" s="93" t="str">
        <f t="shared" si="6"/>
        <v>n/a</v>
      </c>
      <c r="P44" s="86">
        <v>134849.35740947464</v>
      </c>
      <c r="Q44" s="83">
        <f>P44-F44</f>
        <v>245605.94151007358</v>
      </c>
      <c r="R44" s="88">
        <f t="shared" si="8"/>
        <v>-2.2175290390591362</v>
      </c>
      <c r="S44" s="89">
        <f>P44-H44</f>
        <v>69112.865606650783</v>
      </c>
      <c r="T44" s="90">
        <f t="shared" si="10"/>
        <v>1.0513622450975073</v>
      </c>
      <c r="U44" s="94">
        <f t="shared" si="11"/>
        <v>-2.2448579850301051</v>
      </c>
    </row>
    <row r="45" spans="1:21" ht="15.75" thickBot="1" x14ac:dyDescent="0.3">
      <c r="A45" s="81"/>
    </row>
    <row r="46" spans="1:21" s="81" customFormat="1" x14ac:dyDescent="0.25">
      <c r="A46" s="95" t="s">
        <v>63</v>
      </c>
      <c r="B46" s="96"/>
      <c r="C46" s="96"/>
      <c r="D46" s="96"/>
      <c r="E46" s="96"/>
      <c r="F46" s="96"/>
      <c r="G46" s="96"/>
      <c r="H46" s="97"/>
      <c r="J46" s="98"/>
      <c r="L46" s="98"/>
      <c r="R46" s="98"/>
      <c r="T46" s="98"/>
    </row>
    <row r="47" spans="1:21" ht="7.15" customHeight="1" x14ac:dyDescent="0.25">
      <c r="A47" s="99"/>
      <c r="B47" s="100"/>
      <c r="C47" s="100"/>
      <c r="D47" s="100"/>
      <c r="E47" s="100"/>
      <c r="F47" s="100"/>
      <c r="G47" s="100"/>
      <c r="H47" s="101"/>
    </row>
    <row r="48" spans="1:21" s="81" customFormat="1" x14ac:dyDescent="0.25">
      <c r="A48" s="68" t="s">
        <v>64</v>
      </c>
      <c r="B48" s="102"/>
      <c r="C48" s="102"/>
      <c r="D48" s="102"/>
      <c r="E48" s="102"/>
      <c r="F48" s="102"/>
      <c r="G48" s="102"/>
      <c r="H48" s="103">
        <f>F42</f>
        <v>-65582.169907275602</v>
      </c>
      <c r="J48" s="98"/>
      <c r="L48" s="98"/>
      <c r="R48" s="98"/>
      <c r="T48" s="98"/>
    </row>
    <row r="49" spans="1:20" x14ac:dyDescent="0.25">
      <c r="A49" s="108" t="s">
        <v>74</v>
      </c>
      <c r="B49" s="109"/>
      <c r="C49" s="109"/>
      <c r="D49" s="109"/>
      <c r="E49" s="109"/>
      <c r="F49" s="109"/>
      <c r="G49" s="109"/>
      <c r="H49" s="112">
        <f>65000</f>
        <v>65000</v>
      </c>
    </row>
    <row r="50" spans="1:20" s="81" customFormat="1" x14ac:dyDescent="0.25">
      <c r="A50" s="68" t="s">
        <v>65</v>
      </c>
      <c r="B50" s="102"/>
      <c r="C50" s="102"/>
      <c r="D50" s="102"/>
      <c r="E50" s="102"/>
      <c r="F50" s="102"/>
      <c r="G50" s="102"/>
      <c r="H50" s="103">
        <f>H48+H49</f>
        <v>-582.16990727560187</v>
      </c>
      <c r="J50" s="98"/>
      <c r="L50" s="98"/>
      <c r="R50" s="98"/>
      <c r="T50" s="98"/>
    </row>
    <row r="51" spans="1:20" s="81" customFormat="1" x14ac:dyDescent="0.25">
      <c r="A51" s="68" t="s">
        <v>66</v>
      </c>
      <c r="B51" s="102"/>
      <c r="C51" s="102"/>
      <c r="D51" s="102"/>
      <c r="E51" s="102"/>
      <c r="F51" s="102"/>
      <c r="G51" s="102"/>
      <c r="H51" s="103">
        <f>P42</f>
        <v>63641.933222797983</v>
      </c>
      <c r="J51" s="98"/>
      <c r="L51" s="98"/>
      <c r="R51" s="98"/>
      <c r="T51" s="98"/>
    </row>
    <row r="52" spans="1:20" s="81" customFormat="1" ht="15.75" thickBot="1" x14ac:dyDescent="0.3">
      <c r="A52" s="110" t="s">
        <v>67</v>
      </c>
      <c r="B52" s="105"/>
      <c r="C52" s="105"/>
      <c r="D52" s="105"/>
      <c r="E52" s="105"/>
      <c r="F52" s="105"/>
      <c r="G52" s="106"/>
      <c r="H52" s="107" t="b">
        <f>H51&gt;=H50</f>
        <v>1</v>
      </c>
      <c r="J52" s="98"/>
      <c r="L52" s="98"/>
      <c r="R52" s="98"/>
      <c r="T52" s="98"/>
    </row>
  </sheetData>
  <mergeCells count="4">
    <mergeCell ref="A1:U1"/>
    <mergeCell ref="A2:U2"/>
    <mergeCell ref="A3:U3"/>
    <mergeCell ref="N14:O14"/>
  </mergeCells>
  <dataValidations count="3">
    <dataValidation type="list" allowBlank="1" showInputMessage="1" sqref="B14:E14 P15:U15 P7:U13 B7:M13 C15:M15">
      <formula1>"..."</formula1>
    </dataValidation>
    <dataValidation type="list" allowBlank="1" showInputMessage="1" sqref="B6">
      <formula1>"..."</formula1>
    </dataValidation>
    <dataValidation type="list" allowBlank="1" showInputMessage="1" sqref="F6">
      <formula1>"..."</formula1>
    </dataValidation>
  </dataValidations>
  <pageMargins left="0.45" right="0.45" top="0.5" bottom="0.5" header="0.3" footer="0.3"/>
  <pageSetup scale="47"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 name="USER_FORMATTING" r:id="rId1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topLeftCell="A19" workbookViewId="0">
      <selection activeCell="A6" sqref="A6"/>
    </sheetView>
  </sheetViews>
  <sheetFormatPr defaultColWidth="8.85546875" defaultRowHeight="15" outlineLevelRow="1" x14ac:dyDescent="0.25"/>
  <cols>
    <col min="1" max="1" width="46.85546875" style="1" bestFit="1" customWidth="1"/>
    <col min="2" max="9" width="12.42578125" style="1" customWidth="1"/>
    <col min="10" max="10" width="8.7109375" style="4" bestFit="1" customWidth="1"/>
    <col min="11" max="11" width="12.42578125" style="1" customWidth="1"/>
    <col min="12" max="12" width="8.7109375" style="4" bestFit="1" customWidth="1"/>
    <col min="13" max="15" width="9.28515625" style="1" customWidth="1"/>
    <col min="16" max="16" width="12.42578125" style="1" customWidth="1"/>
    <col min="17" max="17" width="13.5703125" style="1" customWidth="1"/>
    <col min="18" max="18" width="8.7109375" style="4" bestFit="1" customWidth="1"/>
    <col min="19" max="19" width="12.42578125" style="1" customWidth="1"/>
    <col min="20" max="20" width="8.7109375" style="4" bestFit="1" customWidth="1"/>
    <col min="21" max="21" width="9.28515625" style="1" customWidth="1"/>
    <col min="22" max="16384" width="8.85546875" style="1"/>
  </cols>
  <sheetData>
    <row r="1" spans="1:21" ht="18.75" x14ac:dyDescent="0.3">
      <c r="A1" s="120" t="s">
        <v>0</v>
      </c>
      <c r="B1" s="120"/>
      <c r="C1" s="120"/>
      <c r="D1" s="120"/>
      <c r="E1" s="120"/>
      <c r="F1" s="120"/>
      <c r="G1" s="120"/>
      <c r="H1" s="120"/>
      <c r="I1" s="120"/>
      <c r="J1" s="120"/>
      <c r="K1" s="120"/>
      <c r="L1" s="120"/>
      <c r="M1" s="120"/>
      <c r="N1" s="120"/>
      <c r="O1" s="120"/>
      <c r="P1" s="120"/>
      <c r="Q1" s="120"/>
      <c r="R1" s="120"/>
      <c r="S1" s="120"/>
      <c r="T1" s="120"/>
      <c r="U1" s="120"/>
    </row>
    <row r="2" spans="1:21" ht="18.75" x14ac:dyDescent="0.3">
      <c r="A2" s="120" t="str">
        <f>MID(B6,11,LEN(B6)-10)</f>
        <v>University of Cal Berkeley</v>
      </c>
      <c r="B2" s="120"/>
      <c r="C2" s="120"/>
      <c r="D2" s="120"/>
      <c r="E2" s="120"/>
      <c r="F2" s="120"/>
      <c r="G2" s="120"/>
      <c r="H2" s="120"/>
      <c r="I2" s="120"/>
      <c r="J2" s="120"/>
      <c r="K2" s="120"/>
      <c r="L2" s="120"/>
      <c r="M2" s="120"/>
      <c r="N2" s="120"/>
      <c r="O2" s="120"/>
      <c r="P2" s="120"/>
      <c r="Q2" s="120"/>
      <c r="R2" s="120"/>
      <c r="S2" s="120"/>
      <c r="T2" s="120"/>
      <c r="U2" s="120"/>
    </row>
    <row r="3" spans="1:21" ht="18.75" x14ac:dyDescent="0.3">
      <c r="A3" s="120" t="str">
        <f>F6&amp;" Only"</f>
        <v>Contracts and Grants Only</v>
      </c>
      <c r="B3" s="120"/>
      <c r="C3" s="120"/>
      <c r="D3" s="120"/>
      <c r="E3" s="120"/>
      <c r="F3" s="120"/>
      <c r="G3" s="120"/>
      <c r="H3" s="120"/>
      <c r="I3" s="120"/>
      <c r="J3" s="120"/>
      <c r="K3" s="120"/>
      <c r="L3" s="120"/>
      <c r="M3" s="120"/>
      <c r="N3" s="120"/>
      <c r="O3" s="120"/>
      <c r="P3" s="120"/>
      <c r="Q3" s="120"/>
      <c r="R3" s="120"/>
      <c r="S3" s="120"/>
      <c r="T3" s="120"/>
      <c r="U3" s="120"/>
    </row>
    <row r="4" spans="1:21" ht="18.75" x14ac:dyDescent="0.3">
      <c r="A4" s="2"/>
      <c r="B4" s="2"/>
      <c r="C4" s="2"/>
      <c r="D4" s="2"/>
      <c r="E4" s="2"/>
      <c r="F4" s="2"/>
      <c r="G4" s="2"/>
      <c r="H4" s="2"/>
      <c r="I4" s="2"/>
      <c r="J4" s="3"/>
      <c r="K4" s="2"/>
      <c r="L4" s="3"/>
      <c r="M4" s="2"/>
      <c r="N4" s="2"/>
      <c r="O4" s="2"/>
      <c r="P4" s="2"/>
      <c r="Q4" s="2"/>
      <c r="R4" s="3"/>
      <c r="S4" s="2"/>
      <c r="T4" s="3"/>
      <c r="U4" s="2"/>
    </row>
    <row r="5" spans="1:21" ht="15.75" thickBot="1" x14ac:dyDescent="0.3"/>
    <row r="6" spans="1:21" s="10" customFormat="1" ht="15.75" thickBot="1" x14ac:dyDescent="0.3">
      <c r="A6" s="5"/>
      <c r="B6" s="111" t="s">
        <v>1</v>
      </c>
      <c r="C6" s="6"/>
      <c r="D6" s="6"/>
      <c r="E6" s="6"/>
      <c r="F6" s="7" t="s">
        <v>2</v>
      </c>
      <c r="G6" s="6"/>
      <c r="H6" s="6"/>
      <c r="I6" s="6"/>
      <c r="J6" s="8"/>
      <c r="K6" s="6"/>
      <c r="L6" s="8"/>
      <c r="M6" s="6"/>
      <c r="N6" s="6"/>
      <c r="O6" s="9"/>
      <c r="P6" s="7"/>
      <c r="Q6" s="6"/>
      <c r="R6" s="8"/>
      <c r="S6" s="6"/>
      <c r="T6" s="8"/>
      <c r="U6" s="9"/>
    </row>
    <row r="7" spans="1:21" s="10" customFormat="1" ht="30" hidden="1" outlineLevel="1" x14ac:dyDescent="0.25">
      <c r="A7" s="11"/>
      <c r="B7" s="12" t="s">
        <v>3</v>
      </c>
      <c r="C7" s="12" t="s">
        <v>3</v>
      </c>
      <c r="D7" s="12" t="s">
        <v>3</v>
      </c>
      <c r="E7" s="12" t="s">
        <v>3</v>
      </c>
      <c r="F7" s="12" t="s">
        <v>3</v>
      </c>
      <c r="G7" s="12" t="s">
        <v>3</v>
      </c>
      <c r="H7" s="12" t="s">
        <v>3</v>
      </c>
      <c r="I7" s="13"/>
      <c r="J7" s="14"/>
      <c r="K7" s="13"/>
      <c r="L7" s="14"/>
      <c r="M7" s="13"/>
      <c r="N7" s="13"/>
      <c r="O7" s="15"/>
      <c r="P7" s="12" t="s">
        <v>3</v>
      </c>
      <c r="Q7" s="13"/>
      <c r="R7" s="14"/>
      <c r="S7" s="13"/>
      <c r="T7" s="14"/>
      <c r="U7" s="15"/>
    </row>
    <row r="8" spans="1:21" s="10" customFormat="1" hidden="1" outlineLevel="1" x14ac:dyDescent="0.25">
      <c r="A8" s="11"/>
      <c r="B8" s="16" t="s">
        <v>4</v>
      </c>
      <c r="C8" s="16" t="s">
        <v>4</v>
      </c>
      <c r="D8" s="16" t="s">
        <v>4</v>
      </c>
      <c r="E8" s="16" t="s">
        <v>4</v>
      </c>
      <c r="F8" s="16" t="s">
        <v>4</v>
      </c>
      <c r="G8" s="16" t="s">
        <v>4</v>
      </c>
      <c r="H8" s="16" t="s">
        <v>4</v>
      </c>
      <c r="I8" s="13"/>
      <c r="J8" s="14"/>
      <c r="K8" s="13"/>
      <c r="L8" s="14"/>
      <c r="M8" s="13"/>
      <c r="N8" s="13"/>
      <c r="O8" s="15"/>
      <c r="P8" s="16" t="s">
        <v>4</v>
      </c>
      <c r="Q8" s="13"/>
      <c r="R8" s="14"/>
      <c r="S8" s="13"/>
      <c r="T8" s="14"/>
      <c r="U8" s="15"/>
    </row>
    <row r="9" spans="1:21" s="10" customFormat="1" hidden="1" outlineLevel="1" x14ac:dyDescent="0.25">
      <c r="A9" s="11"/>
      <c r="B9" s="16" t="s">
        <v>5</v>
      </c>
      <c r="C9" s="16" t="s">
        <v>5</v>
      </c>
      <c r="D9" s="16" t="s">
        <v>5</v>
      </c>
      <c r="E9" s="16" t="s">
        <v>5</v>
      </c>
      <c r="F9" s="16" t="s">
        <v>5</v>
      </c>
      <c r="G9" s="16" t="s">
        <v>5</v>
      </c>
      <c r="H9" s="16" t="s">
        <v>5</v>
      </c>
      <c r="I9" s="13"/>
      <c r="J9" s="14"/>
      <c r="K9" s="13"/>
      <c r="L9" s="14"/>
      <c r="M9" s="13"/>
      <c r="N9" s="13"/>
      <c r="O9" s="15"/>
      <c r="P9" s="16" t="s">
        <v>5</v>
      </c>
      <c r="Q9" s="13"/>
      <c r="R9" s="14"/>
      <c r="S9" s="13"/>
      <c r="T9" s="14"/>
      <c r="U9" s="15"/>
    </row>
    <row r="10" spans="1:21" s="10" customFormat="1" ht="30" hidden="1" outlineLevel="1" x14ac:dyDescent="0.25">
      <c r="A10" s="11"/>
      <c r="B10" s="12" t="s">
        <v>6</v>
      </c>
      <c r="C10" s="12" t="s">
        <v>6</v>
      </c>
      <c r="D10" s="12" t="s">
        <v>6</v>
      </c>
      <c r="E10" s="12" t="s">
        <v>6</v>
      </c>
      <c r="F10" s="12" t="s">
        <v>6</v>
      </c>
      <c r="G10" s="12" t="s">
        <v>6</v>
      </c>
      <c r="H10" s="12" t="s">
        <v>6</v>
      </c>
      <c r="I10" s="13"/>
      <c r="J10" s="14"/>
      <c r="K10" s="13"/>
      <c r="L10" s="14"/>
      <c r="M10" s="13"/>
      <c r="N10" s="13"/>
      <c r="O10" s="15"/>
      <c r="P10" s="12" t="s">
        <v>6</v>
      </c>
      <c r="Q10" s="13"/>
      <c r="R10" s="14"/>
      <c r="S10" s="13"/>
      <c r="T10" s="14"/>
      <c r="U10" s="15"/>
    </row>
    <row r="11" spans="1:21" s="10" customFormat="1" ht="30" hidden="1" outlineLevel="1" x14ac:dyDescent="0.25">
      <c r="A11" s="11"/>
      <c r="B11" s="12" t="s">
        <v>7</v>
      </c>
      <c r="C11" s="12" t="s">
        <v>7</v>
      </c>
      <c r="D11" s="12" t="s">
        <v>7</v>
      </c>
      <c r="E11" s="12" t="s">
        <v>7</v>
      </c>
      <c r="F11" s="12" t="s">
        <v>7</v>
      </c>
      <c r="G11" s="12" t="s">
        <v>8</v>
      </c>
      <c r="H11" s="115" t="s">
        <v>9</v>
      </c>
      <c r="I11" s="13"/>
      <c r="J11" s="14"/>
      <c r="K11" s="13"/>
      <c r="L11" s="14"/>
      <c r="M11" s="13"/>
      <c r="N11" s="13"/>
      <c r="O11" s="15"/>
      <c r="P11" s="115" t="s">
        <v>9</v>
      </c>
      <c r="Q11" s="13"/>
      <c r="R11" s="14"/>
      <c r="S11" s="13"/>
      <c r="T11" s="14"/>
      <c r="U11" s="15"/>
    </row>
    <row r="12" spans="1:21" s="10" customFormat="1" ht="15.75" hidden="1" outlineLevel="1" thickBot="1" x14ac:dyDescent="0.3">
      <c r="A12" s="11"/>
      <c r="B12" s="12" t="s">
        <v>10</v>
      </c>
      <c r="C12" s="12" t="s">
        <v>10</v>
      </c>
      <c r="D12" s="12" t="s">
        <v>10</v>
      </c>
      <c r="E12" s="12" t="s">
        <v>10</v>
      </c>
      <c r="F12" s="12" t="s">
        <v>10</v>
      </c>
      <c r="G12" s="12" t="s">
        <v>10</v>
      </c>
      <c r="H12" s="12" t="s">
        <v>10</v>
      </c>
      <c r="I12" s="13"/>
      <c r="J12" s="14"/>
      <c r="K12" s="13"/>
      <c r="L12" s="14"/>
      <c r="M12" s="13"/>
      <c r="N12" s="13"/>
      <c r="O12" s="15"/>
      <c r="P12" s="12" t="s">
        <v>10</v>
      </c>
      <c r="Q12" s="13"/>
      <c r="R12" s="14"/>
      <c r="S12" s="13"/>
      <c r="T12" s="14"/>
      <c r="U12" s="15"/>
    </row>
    <row r="13" spans="1:21" s="10" customFormat="1" ht="30.75" collapsed="1" thickBot="1" x14ac:dyDescent="0.3">
      <c r="A13" s="11" t="s">
        <v>11</v>
      </c>
      <c r="B13" s="12"/>
      <c r="C13" s="12"/>
      <c r="D13" s="12"/>
      <c r="E13" s="12"/>
      <c r="F13" s="12"/>
      <c r="G13" s="17" t="str">
        <f>G11&amp;"  "</f>
        <v xml:space="preserve">Q2 Submission  </v>
      </c>
      <c r="H13" s="116" t="str">
        <f>H11&amp;"  "</f>
        <v xml:space="preserve">Working  </v>
      </c>
      <c r="I13" s="13"/>
      <c r="J13" s="14"/>
      <c r="K13" s="13"/>
      <c r="L13" s="14"/>
      <c r="M13" s="13"/>
      <c r="N13" s="13"/>
      <c r="O13" s="15"/>
      <c r="P13" s="116" t="str">
        <f>P11&amp;"  "</f>
        <v xml:space="preserve">Working  </v>
      </c>
      <c r="Q13" s="13"/>
      <c r="R13" s="14"/>
      <c r="S13" s="13"/>
      <c r="T13" s="14"/>
      <c r="U13" s="15"/>
    </row>
    <row r="14" spans="1:21" s="10" customFormat="1" ht="30.75" thickBot="1" x14ac:dyDescent="0.3">
      <c r="A14" s="5"/>
      <c r="B14" s="18" t="s">
        <v>12</v>
      </c>
      <c r="C14" s="19" t="s">
        <v>12</v>
      </c>
      <c r="D14" s="19" t="s">
        <v>12</v>
      </c>
      <c r="E14" s="20" t="s">
        <v>12</v>
      </c>
      <c r="F14" s="21" t="s">
        <v>13</v>
      </c>
      <c r="G14" s="22" t="s">
        <v>14</v>
      </c>
      <c r="H14" s="21" t="s">
        <v>14</v>
      </c>
      <c r="I14" s="23" t="s">
        <v>15</v>
      </c>
      <c r="J14" s="24"/>
      <c r="K14" s="25" t="s">
        <v>15</v>
      </c>
      <c r="L14" s="26"/>
      <c r="M14" s="27" t="s">
        <v>16</v>
      </c>
      <c r="N14" s="121" t="s">
        <v>17</v>
      </c>
      <c r="O14" s="122"/>
      <c r="P14" s="21" t="s">
        <v>13</v>
      </c>
      <c r="Q14" s="23" t="s">
        <v>15</v>
      </c>
      <c r="R14" s="24"/>
      <c r="S14" s="25" t="s">
        <v>15</v>
      </c>
      <c r="T14" s="26"/>
      <c r="U14" s="28" t="s">
        <v>18</v>
      </c>
    </row>
    <row r="15" spans="1:21" s="42" customFormat="1" ht="89.45" customHeight="1" thickBot="1" x14ac:dyDescent="0.3">
      <c r="A15" s="29"/>
      <c r="B15" s="30" t="s">
        <v>19</v>
      </c>
      <c r="C15" s="31" t="s">
        <v>20</v>
      </c>
      <c r="D15" s="31" t="s">
        <v>21</v>
      </c>
      <c r="E15" s="32" t="s">
        <v>22</v>
      </c>
      <c r="F15" s="33" t="s">
        <v>23</v>
      </c>
      <c r="G15" s="34" t="s">
        <v>23</v>
      </c>
      <c r="H15" s="33" t="s">
        <v>23</v>
      </c>
      <c r="I15" s="35" t="str">
        <f>"FY17 Forecast "&amp;H13&amp;"vs FY17 OB"</f>
        <v>FY17 Forecast Working  vs FY17 OB</v>
      </c>
      <c r="J15" s="36" t="s">
        <v>24</v>
      </c>
      <c r="K15" s="37" t="str">
        <f>"FY17 Forecast "&amp;H13&amp;"vs FY17 Forecast "&amp;G13</f>
        <v xml:space="preserve">FY17 Forecast Working  vs FY17 Forecast Q2 Submission  </v>
      </c>
      <c r="L15" s="38" t="s">
        <v>24</v>
      </c>
      <c r="M15" s="39" t="s">
        <v>25</v>
      </c>
      <c r="N15" s="40" t="s">
        <v>26</v>
      </c>
      <c r="O15" s="41" t="s">
        <v>27</v>
      </c>
      <c r="P15" s="33" t="s">
        <v>28</v>
      </c>
      <c r="Q15" s="35" t="s">
        <v>29</v>
      </c>
      <c r="R15" s="36" t="s">
        <v>24</v>
      </c>
      <c r="S15" s="37" t="s">
        <v>30</v>
      </c>
      <c r="T15" s="38" t="s">
        <v>24</v>
      </c>
      <c r="U15" s="33" t="s">
        <v>31</v>
      </c>
    </row>
    <row r="16" spans="1:21" ht="15.75" thickBot="1" x14ac:dyDescent="0.3">
      <c r="A16" s="117" t="s">
        <v>75</v>
      </c>
      <c r="B16" s="44">
        <v>0</v>
      </c>
      <c r="C16" s="45">
        <v>0</v>
      </c>
      <c r="D16" s="45">
        <v>0</v>
      </c>
      <c r="E16" s="46">
        <v>0</v>
      </c>
      <c r="F16" s="47">
        <v>0</v>
      </c>
      <c r="G16" s="48">
        <v>0</v>
      </c>
      <c r="H16" s="47">
        <v>0</v>
      </c>
      <c r="I16" s="44">
        <f t="shared" ref="I16:I30" si="0">H16-F16</f>
        <v>0</v>
      </c>
      <c r="J16" s="49" t="str">
        <f t="shared" ref="J16:J44" si="1">IF(ISERROR(I16/F16),"n/a",IF(ABS(I16/F16)&gt;10,"&lt;&gt;1000%",I16/F16))</f>
        <v>n/a</v>
      </c>
      <c r="K16" s="50">
        <f t="shared" ref="K16:K30" si="2">H16-G16</f>
        <v>0</v>
      </c>
      <c r="L16" s="51" t="str">
        <f t="shared" ref="L16:L44" si="3">IF(ISERROR(K16/G16),"n/a",IF(ABS(K16/G16)&gt;10,"&lt;&gt;1000%",K16/G16))</f>
        <v>n/a</v>
      </c>
      <c r="M16" s="52" t="str">
        <f t="shared" ref="M16:M44" si="4">IF(ISERROR(((E16/B16)^(1/3))-1),"n/a",IF(ABS(((E16/B16)^(1/3))-1)&gt;10,"&lt;&gt; 1000%",((E16/B16)^(1/3))-1))</f>
        <v>n/a</v>
      </c>
      <c r="N16" s="53" t="str">
        <f t="shared" ref="N16:N44" si="5">IF(ISERROR(((F16/B16)^(1/4))-1),"n/a",IF(ABS(((F16/B16)^(1/4))-1)&gt;10,"&lt;&gt; 1000%",((F16/B16)^(1/4))-1))</f>
        <v>n/a</v>
      </c>
      <c r="O16" s="54" t="str">
        <f t="shared" ref="O16:O44" si="6">IF(ISERROR(((H16/B16)^(1/4))-1),"n/a",IF(ABS(((H16/B16)^(1/4))-1)&gt;10,"&lt;&gt; 1000%",((H16/B16)^(1/4))-1))</f>
        <v>n/a</v>
      </c>
      <c r="P16" s="47">
        <v>0</v>
      </c>
      <c r="Q16" s="44">
        <f t="shared" ref="Q16:Q30" si="7">P16-F16</f>
        <v>0</v>
      </c>
      <c r="R16" s="49" t="str">
        <f t="shared" ref="R16:R44" si="8">IF(ISERROR(Q16/F16),"n/a",IF(ABS(Q16/F16)&gt;10,"&lt;&gt;1000%",Q16/F16))</f>
        <v>n/a</v>
      </c>
      <c r="S16" s="50">
        <f t="shared" ref="S16:S30" si="9">P16-H16</f>
        <v>0</v>
      </c>
      <c r="T16" s="51" t="str">
        <f t="shared" ref="T16:T44" si="10">IF(ISERROR(S16/H16),"n/a",IF(ABS(S16/H16)&gt;10,"&lt;&gt;1000%",S16/H16))</f>
        <v>n/a</v>
      </c>
      <c r="U16" s="55" t="str">
        <f t="shared" ref="U16:U44" si="11">IF(ISERROR(((P16/B16)^(1/5))-1),"n/a",IF(ABS(((P16/B16)^(1/5))-1)&gt;10,"&lt;&gt; 1000%",((P16/B16)^(1/5))-1))</f>
        <v>n/a</v>
      </c>
    </row>
    <row r="17" spans="1:21" x14ac:dyDescent="0.25">
      <c r="A17" s="43" t="s">
        <v>32</v>
      </c>
      <c r="B17" s="44">
        <v>0</v>
      </c>
      <c r="C17" s="45">
        <v>0</v>
      </c>
      <c r="D17" s="45">
        <v>0</v>
      </c>
      <c r="E17" s="46">
        <v>0</v>
      </c>
      <c r="F17" s="47">
        <v>0</v>
      </c>
      <c r="G17" s="48">
        <v>0</v>
      </c>
      <c r="H17" s="47">
        <v>9.9559999999999995</v>
      </c>
      <c r="I17" s="44">
        <f t="shared" si="0"/>
        <v>9.9559999999999995</v>
      </c>
      <c r="J17" s="49" t="str">
        <f t="shared" si="1"/>
        <v>n/a</v>
      </c>
      <c r="K17" s="50">
        <f t="shared" si="2"/>
        <v>9.9559999999999995</v>
      </c>
      <c r="L17" s="51" t="str">
        <f t="shared" si="3"/>
        <v>n/a</v>
      </c>
      <c r="M17" s="52" t="str">
        <f t="shared" si="4"/>
        <v>n/a</v>
      </c>
      <c r="N17" s="53" t="str">
        <f t="shared" si="5"/>
        <v>n/a</v>
      </c>
      <c r="O17" s="54" t="str">
        <f t="shared" si="6"/>
        <v>n/a</v>
      </c>
      <c r="P17" s="47">
        <v>0</v>
      </c>
      <c r="Q17" s="44">
        <f t="shared" si="7"/>
        <v>0</v>
      </c>
      <c r="R17" s="49" t="str">
        <f t="shared" si="8"/>
        <v>n/a</v>
      </c>
      <c r="S17" s="50">
        <f t="shared" si="9"/>
        <v>-9.9559999999999995</v>
      </c>
      <c r="T17" s="51">
        <f t="shared" si="10"/>
        <v>-1</v>
      </c>
      <c r="U17" s="55" t="str">
        <f t="shared" si="11"/>
        <v>n/a</v>
      </c>
    </row>
    <row r="18" spans="1:21" x14ac:dyDescent="0.25">
      <c r="A18" s="43" t="s">
        <v>33</v>
      </c>
      <c r="B18" s="56">
        <v>647580.01437999995</v>
      </c>
      <c r="C18" s="57">
        <v>657297.02475999983</v>
      </c>
      <c r="D18" s="57">
        <v>692154.02911999985</v>
      </c>
      <c r="E18" s="58">
        <v>661395.68175999983</v>
      </c>
      <c r="F18" s="59">
        <v>667552.74084390979</v>
      </c>
      <c r="G18" s="60">
        <v>681686.79730062489</v>
      </c>
      <c r="H18" s="59">
        <v>686367.11729834962</v>
      </c>
      <c r="I18" s="56">
        <f t="shared" si="0"/>
        <v>18814.376454439829</v>
      </c>
      <c r="J18" s="61">
        <f t="shared" si="1"/>
        <v>2.8184104870358238E-2</v>
      </c>
      <c r="K18" s="62">
        <f t="shared" si="2"/>
        <v>4680.3199977247277</v>
      </c>
      <c r="L18" s="63">
        <f t="shared" si="3"/>
        <v>6.8657923495923298E-3</v>
      </c>
      <c r="M18" s="64">
        <f t="shared" si="4"/>
        <v>7.0614524077239338E-3</v>
      </c>
      <c r="N18" s="65">
        <f t="shared" si="5"/>
        <v>7.6229174669217858E-3</v>
      </c>
      <c r="O18" s="66">
        <f t="shared" si="6"/>
        <v>1.4648827815591847E-2</v>
      </c>
      <c r="P18" s="59">
        <v>677495.77345102688</v>
      </c>
      <c r="Q18" s="56">
        <f t="shared" si="7"/>
        <v>9943.0326071170857</v>
      </c>
      <c r="R18" s="61">
        <f t="shared" si="8"/>
        <v>1.4894752127820281E-2</v>
      </c>
      <c r="S18" s="62">
        <f t="shared" si="9"/>
        <v>-8871.3438473227434</v>
      </c>
      <c r="T18" s="63">
        <f t="shared" si="10"/>
        <v>-1.2925071180918117E-2</v>
      </c>
      <c r="U18" s="67">
        <f t="shared" si="11"/>
        <v>9.0731041244889177E-3</v>
      </c>
    </row>
    <row r="19" spans="1:21" x14ac:dyDescent="0.25">
      <c r="A19" s="43" t="s">
        <v>34</v>
      </c>
      <c r="B19" s="56">
        <v>0</v>
      </c>
      <c r="C19" s="57">
        <v>0</v>
      </c>
      <c r="D19" s="57">
        <v>0</v>
      </c>
      <c r="E19" s="58">
        <v>0</v>
      </c>
      <c r="F19" s="59">
        <v>1145.855</v>
      </c>
      <c r="G19" s="60">
        <v>1125.855</v>
      </c>
      <c r="H19" s="59">
        <v>1125.0889999999999</v>
      </c>
      <c r="I19" s="56">
        <f t="shared" si="0"/>
        <v>-20.766000000000076</v>
      </c>
      <c r="J19" s="61">
        <f t="shared" si="1"/>
        <v>-1.8122711861448506E-2</v>
      </c>
      <c r="K19" s="62">
        <f t="shared" si="2"/>
        <v>-0.7660000000000764</v>
      </c>
      <c r="L19" s="63">
        <f t="shared" si="3"/>
        <v>-6.8037180631615646E-4</v>
      </c>
      <c r="M19" s="64" t="str">
        <f t="shared" si="4"/>
        <v>n/a</v>
      </c>
      <c r="N19" s="65" t="str">
        <f t="shared" si="5"/>
        <v>n/a</v>
      </c>
      <c r="O19" s="66" t="str">
        <f t="shared" si="6"/>
        <v>n/a</v>
      </c>
      <c r="P19" s="59">
        <v>1125.0889999999999</v>
      </c>
      <c r="Q19" s="56">
        <f t="shared" si="7"/>
        <v>-20.766000000000076</v>
      </c>
      <c r="R19" s="61">
        <f t="shared" si="8"/>
        <v>-1.8122711861448506E-2</v>
      </c>
      <c r="S19" s="62">
        <f t="shared" si="9"/>
        <v>0</v>
      </c>
      <c r="T19" s="63">
        <f t="shared" si="10"/>
        <v>0</v>
      </c>
      <c r="U19" s="67" t="str">
        <f t="shared" si="11"/>
        <v>n/a</v>
      </c>
    </row>
    <row r="20" spans="1:21" x14ac:dyDescent="0.25">
      <c r="A20" s="43" t="s">
        <v>35</v>
      </c>
      <c r="B20" s="56">
        <v>912.63695000000007</v>
      </c>
      <c r="C20" s="57">
        <v>879.08619999999996</v>
      </c>
      <c r="D20" s="57">
        <v>432.70326999999997</v>
      </c>
      <c r="E20" s="58">
        <v>548.65422000000001</v>
      </c>
      <c r="F20" s="59">
        <v>22.229680119999998</v>
      </c>
      <c r="G20" s="60">
        <v>47.518850104309173</v>
      </c>
      <c r="H20" s="59">
        <v>68.733277203001819</v>
      </c>
      <c r="I20" s="56">
        <f t="shared" si="0"/>
        <v>46.503597083001821</v>
      </c>
      <c r="J20" s="61">
        <f t="shared" si="1"/>
        <v>2.0919597957310518</v>
      </c>
      <c r="K20" s="62">
        <f t="shared" si="2"/>
        <v>21.214427098692646</v>
      </c>
      <c r="L20" s="63">
        <f t="shared" si="3"/>
        <v>0.44644234976487462</v>
      </c>
      <c r="M20" s="64">
        <f t="shared" si="4"/>
        <v>-0.15601727262501286</v>
      </c>
      <c r="N20" s="65">
        <f t="shared" si="5"/>
        <v>-0.6049438824873109</v>
      </c>
      <c r="O20" s="66">
        <f t="shared" si="6"/>
        <v>-0.47613757273968493</v>
      </c>
      <c r="P20" s="59">
        <v>68.084507203001834</v>
      </c>
      <c r="Q20" s="56">
        <f t="shared" si="7"/>
        <v>45.854827083001837</v>
      </c>
      <c r="R20" s="61">
        <f t="shared" si="8"/>
        <v>2.0627749403261246</v>
      </c>
      <c r="S20" s="62">
        <f t="shared" si="9"/>
        <v>-0.64876999999998475</v>
      </c>
      <c r="T20" s="63">
        <f t="shared" si="10"/>
        <v>-9.4389504822221786E-3</v>
      </c>
      <c r="U20" s="67">
        <f t="shared" si="11"/>
        <v>-0.40495467148543651</v>
      </c>
    </row>
    <row r="21" spans="1:21" x14ac:dyDescent="0.25">
      <c r="A21" s="43" t="s">
        <v>36</v>
      </c>
      <c r="B21" s="56">
        <v>0</v>
      </c>
      <c r="C21" s="57">
        <v>0</v>
      </c>
      <c r="D21" s="57">
        <v>0</v>
      </c>
      <c r="E21" s="58">
        <v>0</v>
      </c>
      <c r="F21" s="59">
        <v>0</v>
      </c>
      <c r="G21" s="60">
        <v>0</v>
      </c>
      <c r="H21" s="59">
        <v>0</v>
      </c>
      <c r="I21" s="56">
        <f t="shared" si="0"/>
        <v>0</v>
      </c>
      <c r="J21" s="61" t="str">
        <f t="shared" si="1"/>
        <v>n/a</v>
      </c>
      <c r="K21" s="62">
        <f t="shared" si="2"/>
        <v>0</v>
      </c>
      <c r="L21" s="63" t="str">
        <f t="shared" si="3"/>
        <v>n/a</v>
      </c>
      <c r="M21" s="64" t="str">
        <f t="shared" si="4"/>
        <v>n/a</v>
      </c>
      <c r="N21" s="65" t="str">
        <f t="shared" si="5"/>
        <v>n/a</v>
      </c>
      <c r="O21" s="66" t="str">
        <f t="shared" si="6"/>
        <v>n/a</v>
      </c>
      <c r="P21" s="59">
        <v>0</v>
      </c>
      <c r="Q21" s="56">
        <f t="shared" si="7"/>
        <v>0</v>
      </c>
      <c r="R21" s="61" t="str">
        <f t="shared" si="8"/>
        <v>n/a</v>
      </c>
      <c r="S21" s="62">
        <f t="shared" si="9"/>
        <v>0</v>
      </c>
      <c r="T21" s="63" t="str">
        <f t="shared" si="10"/>
        <v>n/a</v>
      </c>
      <c r="U21" s="67" t="str">
        <f t="shared" si="11"/>
        <v>n/a</v>
      </c>
    </row>
    <row r="22" spans="1:21" x14ac:dyDescent="0.25">
      <c r="A22" s="117" t="s">
        <v>76</v>
      </c>
      <c r="B22" s="56">
        <v>48958.908409999996</v>
      </c>
      <c r="C22" s="57">
        <v>48657.68247</v>
      </c>
      <c r="D22" s="57">
        <v>49184.780519999993</v>
      </c>
      <c r="E22" s="58">
        <v>49935.071380000001</v>
      </c>
      <c r="F22" s="59">
        <v>49125.567800000004</v>
      </c>
      <c r="G22" s="60">
        <v>49125.567800000004</v>
      </c>
      <c r="H22" s="59">
        <v>47825.567841664924</v>
      </c>
      <c r="I22" s="56">
        <f t="shared" si="0"/>
        <v>-1299.99995833508</v>
      </c>
      <c r="J22" s="61">
        <f t="shared" si="1"/>
        <v>-2.6462797613406513E-2</v>
      </c>
      <c r="K22" s="62">
        <f t="shared" si="2"/>
        <v>-1299.99995833508</v>
      </c>
      <c r="L22" s="63">
        <f t="shared" si="3"/>
        <v>-2.6462797613406513E-2</v>
      </c>
      <c r="M22" s="64">
        <f t="shared" si="4"/>
        <v>6.602449619064199E-3</v>
      </c>
      <c r="N22" s="65">
        <f t="shared" si="5"/>
        <v>8.4993248413800515E-4</v>
      </c>
      <c r="O22" s="66">
        <f t="shared" si="6"/>
        <v>-5.8381299564072009E-3</v>
      </c>
      <c r="P22" s="59">
        <v>50425.567799999997</v>
      </c>
      <c r="Q22" s="56">
        <f t="shared" si="7"/>
        <v>1299.9999999999927</v>
      </c>
      <c r="R22" s="61">
        <f t="shared" si="8"/>
        <v>2.6462798461537429E-2</v>
      </c>
      <c r="S22" s="62">
        <f t="shared" si="9"/>
        <v>2599.9999583350727</v>
      </c>
      <c r="T22" s="63">
        <f t="shared" si="10"/>
        <v>5.4364225573710623E-2</v>
      </c>
      <c r="U22" s="67">
        <f t="shared" si="11"/>
        <v>5.9208597387108153E-3</v>
      </c>
    </row>
    <row r="23" spans="1:21" s="81" customFormat="1" x14ac:dyDescent="0.25">
      <c r="A23" s="68" t="s">
        <v>37</v>
      </c>
      <c r="B23" s="69">
        <v>697451.55974000006</v>
      </c>
      <c r="C23" s="70">
        <v>706833.79342999996</v>
      </c>
      <c r="D23" s="70">
        <v>741771.51290999982</v>
      </c>
      <c r="E23" s="71">
        <v>711879.40735999984</v>
      </c>
      <c r="F23" s="72">
        <v>717846.39332402963</v>
      </c>
      <c r="G23" s="73">
        <v>731985.73895072914</v>
      </c>
      <c r="H23" s="72">
        <v>735396.46341721748</v>
      </c>
      <c r="I23" s="69">
        <f t="shared" si="0"/>
        <v>17550.070093187853</v>
      </c>
      <c r="J23" s="74">
        <f t="shared" si="1"/>
        <v>2.444822493558995E-2</v>
      </c>
      <c r="K23" s="75">
        <f t="shared" si="2"/>
        <v>3410.7244664883474</v>
      </c>
      <c r="L23" s="76">
        <f t="shared" si="3"/>
        <v>4.6595504324680945E-3</v>
      </c>
      <c r="M23" s="77">
        <f t="shared" si="4"/>
        <v>6.8484986106682744E-3</v>
      </c>
      <c r="N23" s="78">
        <f t="shared" si="5"/>
        <v>7.2316596669697031E-3</v>
      </c>
      <c r="O23" s="79">
        <f t="shared" si="6"/>
        <v>1.333226677852406E-2</v>
      </c>
      <c r="P23" s="72">
        <v>729114.51475822984</v>
      </c>
      <c r="Q23" s="69">
        <f t="shared" si="7"/>
        <v>11268.121434200206</v>
      </c>
      <c r="R23" s="74">
        <f t="shared" si="8"/>
        <v>1.5697120636105046E-2</v>
      </c>
      <c r="S23" s="75">
        <f t="shared" si="9"/>
        <v>-6281.9486589876469</v>
      </c>
      <c r="T23" s="76">
        <f t="shared" si="10"/>
        <v>-8.5422611767765142E-3</v>
      </c>
      <c r="U23" s="80">
        <f t="shared" si="11"/>
        <v>8.9190884364276357E-3</v>
      </c>
    </row>
    <row r="24" spans="1:21" x14ac:dyDescent="0.25">
      <c r="A24" s="43" t="s">
        <v>38</v>
      </c>
      <c r="B24" s="56">
        <v>0</v>
      </c>
      <c r="C24" s="57">
        <v>0</v>
      </c>
      <c r="D24" s="57">
        <v>0</v>
      </c>
      <c r="E24" s="58">
        <v>0</v>
      </c>
      <c r="F24" s="59">
        <v>0</v>
      </c>
      <c r="G24" s="60">
        <v>0</v>
      </c>
      <c r="H24" s="59">
        <v>0</v>
      </c>
      <c r="I24" s="56">
        <f t="shared" si="0"/>
        <v>0</v>
      </c>
      <c r="J24" s="61" t="str">
        <f t="shared" si="1"/>
        <v>n/a</v>
      </c>
      <c r="K24" s="62">
        <f t="shared" si="2"/>
        <v>0</v>
      </c>
      <c r="L24" s="63" t="str">
        <f t="shared" si="3"/>
        <v>n/a</v>
      </c>
      <c r="M24" s="64" t="str">
        <f t="shared" si="4"/>
        <v>n/a</v>
      </c>
      <c r="N24" s="65" t="str">
        <f t="shared" si="5"/>
        <v>n/a</v>
      </c>
      <c r="O24" s="66" t="str">
        <f t="shared" si="6"/>
        <v>n/a</v>
      </c>
      <c r="P24" s="59">
        <v>0</v>
      </c>
      <c r="Q24" s="56">
        <f t="shared" si="7"/>
        <v>0</v>
      </c>
      <c r="R24" s="61" t="str">
        <f t="shared" si="8"/>
        <v>n/a</v>
      </c>
      <c r="S24" s="62">
        <f t="shared" si="9"/>
        <v>0</v>
      </c>
      <c r="T24" s="63" t="str">
        <f t="shared" si="10"/>
        <v>n/a</v>
      </c>
      <c r="U24" s="67" t="str">
        <f t="shared" si="11"/>
        <v>n/a</v>
      </c>
    </row>
    <row r="25" spans="1:21" x14ac:dyDescent="0.25">
      <c r="A25" s="43" t="s">
        <v>39</v>
      </c>
      <c r="B25" s="56">
        <v>0</v>
      </c>
      <c r="C25" s="57">
        <v>0</v>
      </c>
      <c r="D25" s="57">
        <v>0</v>
      </c>
      <c r="E25" s="58">
        <v>0</v>
      </c>
      <c r="F25" s="59">
        <v>0</v>
      </c>
      <c r="G25" s="60">
        <v>0</v>
      </c>
      <c r="H25" s="59">
        <v>0</v>
      </c>
      <c r="I25" s="56">
        <f t="shared" si="0"/>
        <v>0</v>
      </c>
      <c r="J25" s="61" t="str">
        <f t="shared" si="1"/>
        <v>n/a</v>
      </c>
      <c r="K25" s="62">
        <f t="shared" si="2"/>
        <v>0</v>
      </c>
      <c r="L25" s="63" t="str">
        <f t="shared" si="3"/>
        <v>n/a</v>
      </c>
      <c r="M25" s="64" t="str">
        <f t="shared" si="4"/>
        <v>n/a</v>
      </c>
      <c r="N25" s="65" t="str">
        <f t="shared" si="5"/>
        <v>n/a</v>
      </c>
      <c r="O25" s="66" t="str">
        <f t="shared" si="6"/>
        <v>n/a</v>
      </c>
      <c r="P25" s="59">
        <v>0</v>
      </c>
      <c r="Q25" s="56">
        <f t="shared" si="7"/>
        <v>0</v>
      </c>
      <c r="R25" s="61" t="str">
        <f t="shared" si="8"/>
        <v>n/a</v>
      </c>
      <c r="S25" s="62">
        <f t="shared" si="9"/>
        <v>0</v>
      </c>
      <c r="T25" s="63" t="str">
        <f t="shared" si="10"/>
        <v>n/a</v>
      </c>
      <c r="U25" s="67" t="str">
        <f t="shared" si="11"/>
        <v>n/a</v>
      </c>
    </row>
    <row r="26" spans="1:21" x14ac:dyDescent="0.25">
      <c r="A26" s="43" t="s">
        <v>40</v>
      </c>
      <c r="B26" s="56">
        <v>0</v>
      </c>
      <c r="C26" s="57">
        <v>0</v>
      </c>
      <c r="D26" s="57">
        <v>0</v>
      </c>
      <c r="E26" s="58">
        <v>0</v>
      </c>
      <c r="F26" s="59">
        <v>0</v>
      </c>
      <c r="G26" s="60">
        <v>0</v>
      </c>
      <c r="H26" s="59">
        <v>0</v>
      </c>
      <c r="I26" s="56">
        <f t="shared" si="0"/>
        <v>0</v>
      </c>
      <c r="J26" s="61" t="str">
        <f t="shared" si="1"/>
        <v>n/a</v>
      </c>
      <c r="K26" s="62">
        <f t="shared" si="2"/>
        <v>0</v>
      </c>
      <c r="L26" s="63" t="str">
        <f t="shared" si="3"/>
        <v>n/a</v>
      </c>
      <c r="M26" s="64" t="str">
        <f t="shared" si="4"/>
        <v>n/a</v>
      </c>
      <c r="N26" s="65" t="str">
        <f t="shared" si="5"/>
        <v>n/a</v>
      </c>
      <c r="O26" s="66" t="str">
        <f t="shared" si="6"/>
        <v>n/a</v>
      </c>
      <c r="P26" s="59">
        <v>0</v>
      </c>
      <c r="Q26" s="56">
        <f t="shared" si="7"/>
        <v>0</v>
      </c>
      <c r="R26" s="61" t="str">
        <f t="shared" si="8"/>
        <v>n/a</v>
      </c>
      <c r="S26" s="62">
        <f t="shared" si="9"/>
        <v>0</v>
      </c>
      <c r="T26" s="63" t="str">
        <f t="shared" si="10"/>
        <v>n/a</v>
      </c>
      <c r="U26" s="67" t="str">
        <f t="shared" si="11"/>
        <v>n/a</v>
      </c>
    </row>
    <row r="27" spans="1:21" x14ac:dyDescent="0.25">
      <c r="A27" s="43" t="s">
        <v>41</v>
      </c>
      <c r="B27" s="56">
        <v>0</v>
      </c>
      <c r="C27" s="57">
        <v>0</v>
      </c>
      <c r="D27" s="57">
        <v>0</v>
      </c>
      <c r="E27" s="58">
        <v>0</v>
      </c>
      <c r="F27" s="59">
        <v>0</v>
      </c>
      <c r="G27" s="60">
        <v>0</v>
      </c>
      <c r="H27" s="59">
        <v>0</v>
      </c>
      <c r="I27" s="56">
        <f t="shared" si="0"/>
        <v>0</v>
      </c>
      <c r="J27" s="61" t="str">
        <f t="shared" si="1"/>
        <v>n/a</v>
      </c>
      <c r="K27" s="62">
        <f t="shared" si="2"/>
        <v>0</v>
      </c>
      <c r="L27" s="63" t="str">
        <f t="shared" si="3"/>
        <v>n/a</v>
      </c>
      <c r="M27" s="64" t="str">
        <f t="shared" si="4"/>
        <v>n/a</v>
      </c>
      <c r="N27" s="65" t="str">
        <f t="shared" si="5"/>
        <v>n/a</v>
      </c>
      <c r="O27" s="66" t="str">
        <f t="shared" si="6"/>
        <v>n/a</v>
      </c>
      <c r="P27" s="59">
        <v>0</v>
      </c>
      <c r="Q27" s="56">
        <f t="shared" si="7"/>
        <v>0</v>
      </c>
      <c r="R27" s="61" t="str">
        <f t="shared" si="8"/>
        <v>n/a</v>
      </c>
      <c r="S27" s="62">
        <f t="shared" si="9"/>
        <v>0</v>
      </c>
      <c r="T27" s="63" t="str">
        <f t="shared" si="10"/>
        <v>n/a</v>
      </c>
      <c r="U27" s="67" t="str">
        <f t="shared" si="11"/>
        <v>n/a</v>
      </c>
    </row>
    <row r="28" spans="1:21" x14ac:dyDescent="0.25">
      <c r="A28" s="43" t="s">
        <v>42</v>
      </c>
      <c r="B28" s="56">
        <v>0</v>
      </c>
      <c r="C28" s="57">
        <v>0</v>
      </c>
      <c r="D28" s="57">
        <v>0</v>
      </c>
      <c r="E28" s="58">
        <v>0</v>
      </c>
      <c r="F28" s="59">
        <v>0</v>
      </c>
      <c r="G28" s="60">
        <v>0</v>
      </c>
      <c r="H28" s="59">
        <v>0</v>
      </c>
      <c r="I28" s="56">
        <f t="shared" si="0"/>
        <v>0</v>
      </c>
      <c r="J28" s="61" t="str">
        <f t="shared" si="1"/>
        <v>n/a</v>
      </c>
      <c r="K28" s="62">
        <f t="shared" si="2"/>
        <v>0</v>
      </c>
      <c r="L28" s="63" t="str">
        <f t="shared" si="3"/>
        <v>n/a</v>
      </c>
      <c r="M28" s="64" t="str">
        <f t="shared" si="4"/>
        <v>n/a</v>
      </c>
      <c r="N28" s="65" t="str">
        <f t="shared" si="5"/>
        <v>n/a</v>
      </c>
      <c r="O28" s="66" t="str">
        <f t="shared" si="6"/>
        <v>n/a</v>
      </c>
      <c r="P28" s="59">
        <v>0</v>
      </c>
      <c r="Q28" s="56">
        <f t="shared" si="7"/>
        <v>0</v>
      </c>
      <c r="R28" s="61" t="str">
        <f t="shared" si="8"/>
        <v>n/a</v>
      </c>
      <c r="S28" s="62">
        <f t="shared" si="9"/>
        <v>0</v>
      </c>
      <c r="T28" s="63" t="str">
        <f t="shared" si="10"/>
        <v>n/a</v>
      </c>
      <c r="U28" s="67" t="str">
        <f t="shared" si="11"/>
        <v>n/a</v>
      </c>
    </row>
    <row r="29" spans="1:21" s="81" customFormat="1" x14ac:dyDescent="0.25">
      <c r="A29" s="68" t="s">
        <v>43</v>
      </c>
      <c r="B29" s="69">
        <v>0</v>
      </c>
      <c r="C29" s="70">
        <v>0</v>
      </c>
      <c r="D29" s="70">
        <v>0</v>
      </c>
      <c r="E29" s="71">
        <v>0</v>
      </c>
      <c r="F29" s="72">
        <v>0</v>
      </c>
      <c r="G29" s="73">
        <v>0</v>
      </c>
      <c r="H29" s="72">
        <v>0</v>
      </c>
      <c r="I29" s="69">
        <f t="shared" si="0"/>
        <v>0</v>
      </c>
      <c r="J29" s="74" t="str">
        <f t="shared" si="1"/>
        <v>n/a</v>
      </c>
      <c r="K29" s="75">
        <f t="shared" si="2"/>
        <v>0</v>
      </c>
      <c r="L29" s="76" t="str">
        <f t="shared" si="3"/>
        <v>n/a</v>
      </c>
      <c r="M29" s="77" t="str">
        <f t="shared" si="4"/>
        <v>n/a</v>
      </c>
      <c r="N29" s="78" t="str">
        <f t="shared" si="5"/>
        <v>n/a</v>
      </c>
      <c r="O29" s="79" t="str">
        <f t="shared" si="6"/>
        <v>n/a</v>
      </c>
      <c r="P29" s="72">
        <v>0</v>
      </c>
      <c r="Q29" s="69">
        <f t="shared" si="7"/>
        <v>0</v>
      </c>
      <c r="R29" s="74" t="str">
        <f t="shared" si="8"/>
        <v>n/a</v>
      </c>
      <c r="S29" s="75">
        <f t="shared" si="9"/>
        <v>0</v>
      </c>
      <c r="T29" s="76" t="str">
        <f t="shared" si="10"/>
        <v>n/a</v>
      </c>
      <c r="U29" s="80" t="str">
        <f t="shared" si="11"/>
        <v>n/a</v>
      </c>
    </row>
    <row r="30" spans="1:21" s="81" customFormat="1" x14ac:dyDescent="0.25">
      <c r="A30" s="68" t="s">
        <v>44</v>
      </c>
      <c r="B30" s="69">
        <v>697451.55974000006</v>
      </c>
      <c r="C30" s="70">
        <v>706833.79342999996</v>
      </c>
      <c r="D30" s="70">
        <v>741771.51290999982</v>
      </c>
      <c r="E30" s="71">
        <v>711879.40735999984</v>
      </c>
      <c r="F30" s="72">
        <v>717846.39332402963</v>
      </c>
      <c r="G30" s="73">
        <v>731985.73895072914</v>
      </c>
      <c r="H30" s="72">
        <v>735396.46341721748</v>
      </c>
      <c r="I30" s="69">
        <f t="shared" si="0"/>
        <v>17550.070093187853</v>
      </c>
      <c r="J30" s="74">
        <f t="shared" si="1"/>
        <v>2.444822493558995E-2</v>
      </c>
      <c r="K30" s="75">
        <f t="shared" si="2"/>
        <v>3410.7244664883474</v>
      </c>
      <c r="L30" s="76">
        <f t="shared" si="3"/>
        <v>4.6595504324680945E-3</v>
      </c>
      <c r="M30" s="77">
        <f t="shared" si="4"/>
        <v>6.8484986106682744E-3</v>
      </c>
      <c r="N30" s="78">
        <f t="shared" si="5"/>
        <v>7.2316596669697031E-3</v>
      </c>
      <c r="O30" s="79">
        <f t="shared" si="6"/>
        <v>1.333226677852406E-2</v>
      </c>
      <c r="P30" s="72">
        <v>729114.51475822984</v>
      </c>
      <c r="Q30" s="69">
        <f t="shared" si="7"/>
        <v>11268.121434200206</v>
      </c>
      <c r="R30" s="74">
        <f t="shared" si="8"/>
        <v>1.5697120636105046E-2</v>
      </c>
      <c r="S30" s="75">
        <f t="shared" si="9"/>
        <v>-6281.9486589876469</v>
      </c>
      <c r="T30" s="76">
        <f t="shared" si="10"/>
        <v>-8.5422611767765142E-3</v>
      </c>
      <c r="U30" s="80">
        <f t="shared" si="11"/>
        <v>8.9190884364276357E-3</v>
      </c>
    </row>
    <row r="31" spans="1:21" x14ac:dyDescent="0.25">
      <c r="A31" s="43" t="s">
        <v>45</v>
      </c>
      <c r="B31" s="56">
        <v>147254.98246999999</v>
      </c>
      <c r="C31" s="57">
        <v>143689.53201000002</v>
      </c>
      <c r="D31" s="57">
        <v>142083.32157999999</v>
      </c>
      <c r="E31" s="58">
        <v>141304.67930999998</v>
      </c>
      <c r="F31" s="59">
        <v>141264.0767140699</v>
      </c>
      <c r="G31" s="60">
        <v>146392.02498345796</v>
      </c>
      <c r="H31" s="59">
        <v>118056.16037758863</v>
      </c>
      <c r="I31" s="56">
        <f t="shared" ref="I31:I41" si="12">F31-H31</f>
        <v>23207.91633648127</v>
      </c>
      <c r="J31" s="61">
        <f t="shared" si="1"/>
        <v>0.16428745988589866</v>
      </c>
      <c r="K31" s="62">
        <f t="shared" ref="K31:K41" si="13">G31-H31</f>
        <v>28335.864605869327</v>
      </c>
      <c r="L31" s="63">
        <f t="shared" si="3"/>
        <v>0.19356153184622749</v>
      </c>
      <c r="M31" s="64">
        <f t="shared" si="4"/>
        <v>-1.3654997531020729E-2</v>
      </c>
      <c r="N31" s="65">
        <f t="shared" si="5"/>
        <v>-1.0329934814077735E-2</v>
      </c>
      <c r="O31" s="66">
        <f t="shared" si="6"/>
        <v>-5.3752676747706007E-2</v>
      </c>
      <c r="P31" s="59">
        <v>113798.26302827426</v>
      </c>
      <c r="Q31" s="56">
        <f t="shared" ref="Q31:Q41" si="14">F31-P31</f>
        <v>27465.813685795642</v>
      </c>
      <c r="R31" s="61">
        <f t="shared" si="8"/>
        <v>0.19442886206228285</v>
      </c>
      <c r="S31" s="62">
        <f t="shared" ref="S31:S41" si="15">H31-P31</f>
        <v>4257.8973493143712</v>
      </c>
      <c r="T31" s="63">
        <f t="shared" si="10"/>
        <v>3.6066710417279296E-2</v>
      </c>
      <c r="U31" s="67">
        <f t="shared" si="11"/>
        <v>-5.0241635703267451E-2</v>
      </c>
    </row>
    <row r="32" spans="1:21" x14ac:dyDescent="0.25">
      <c r="A32" s="43" t="s">
        <v>46</v>
      </c>
      <c r="B32" s="56">
        <v>53856.65453</v>
      </c>
      <c r="C32" s="57">
        <v>54550.569040000002</v>
      </c>
      <c r="D32" s="57">
        <v>56173.80599999999</v>
      </c>
      <c r="E32" s="58">
        <v>55282.062520000007</v>
      </c>
      <c r="F32" s="59">
        <v>52361.828761085133</v>
      </c>
      <c r="G32" s="60">
        <v>56721.048338005683</v>
      </c>
      <c r="H32" s="59">
        <v>51332.114124347761</v>
      </c>
      <c r="I32" s="56">
        <f t="shared" si="12"/>
        <v>1029.7146367373716</v>
      </c>
      <c r="J32" s="61">
        <f t="shared" si="1"/>
        <v>1.9665368095444499E-2</v>
      </c>
      <c r="K32" s="62">
        <f t="shared" si="13"/>
        <v>5388.9342136579216</v>
      </c>
      <c r="L32" s="63">
        <f t="shared" si="3"/>
        <v>9.5007662438550008E-2</v>
      </c>
      <c r="M32" s="64">
        <f t="shared" si="4"/>
        <v>8.7455265761169354E-3</v>
      </c>
      <c r="N32" s="65">
        <f t="shared" si="5"/>
        <v>-7.0123241476662823E-3</v>
      </c>
      <c r="O32" s="66">
        <f t="shared" si="6"/>
        <v>-1.1930611235698496E-2</v>
      </c>
      <c r="P32" s="59">
        <v>51537.823323707169</v>
      </c>
      <c r="Q32" s="56">
        <f t="shared" si="14"/>
        <v>824.00543737796397</v>
      </c>
      <c r="R32" s="61">
        <f t="shared" si="8"/>
        <v>1.5736758185771346E-2</v>
      </c>
      <c r="S32" s="62">
        <f t="shared" si="15"/>
        <v>-205.70919935940765</v>
      </c>
      <c r="T32" s="63">
        <f t="shared" si="10"/>
        <v>-4.0074172449062646E-3</v>
      </c>
      <c r="U32" s="67">
        <f t="shared" si="11"/>
        <v>-8.7633757437830528E-3</v>
      </c>
    </row>
    <row r="33" spans="1:21" x14ac:dyDescent="0.25">
      <c r="A33" s="43" t="s">
        <v>47</v>
      </c>
      <c r="B33" s="56">
        <v>201111.63699999999</v>
      </c>
      <c r="C33" s="57">
        <v>198240.10105</v>
      </c>
      <c r="D33" s="57">
        <v>198257.12757999997</v>
      </c>
      <c r="E33" s="58">
        <v>196586.74182999998</v>
      </c>
      <c r="F33" s="59">
        <v>193625.90547515501</v>
      </c>
      <c r="G33" s="60">
        <v>203113.07332146366</v>
      </c>
      <c r="H33" s="59">
        <v>169388.27450193636</v>
      </c>
      <c r="I33" s="56">
        <f t="shared" si="12"/>
        <v>24237.630973218649</v>
      </c>
      <c r="J33" s="61">
        <f t="shared" si="1"/>
        <v>0.12517762493474141</v>
      </c>
      <c r="K33" s="62">
        <f t="shared" si="13"/>
        <v>33724.798819527292</v>
      </c>
      <c r="L33" s="63">
        <f t="shared" si="3"/>
        <v>0.16603952797342403</v>
      </c>
      <c r="M33" s="64">
        <f t="shared" si="4"/>
        <v>-7.5567675303499504E-3</v>
      </c>
      <c r="N33" s="65">
        <f t="shared" si="5"/>
        <v>-9.4382243773093455E-3</v>
      </c>
      <c r="O33" s="66">
        <f t="shared" si="6"/>
        <v>-4.2008764650691588E-2</v>
      </c>
      <c r="P33" s="59">
        <v>165336.08635198144</v>
      </c>
      <c r="Q33" s="56">
        <f t="shared" si="14"/>
        <v>28289.819123173569</v>
      </c>
      <c r="R33" s="61">
        <f t="shared" si="8"/>
        <v>0.14610554849957078</v>
      </c>
      <c r="S33" s="62">
        <f t="shared" si="15"/>
        <v>4052.1881499549199</v>
      </c>
      <c r="T33" s="63">
        <f t="shared" si="10"/>
        <v>2.392248319353768E-2</v>
      </c>
      <c r="U33" s="67">
        <f t="shared" si="11"/>
        <v>-3.8418519581992494E-2</v>
      </c>
    </row>
    <row r="34" spans="1:21" x14ac:dyDescent="0.25">
      <c r="A34" s="43" t="s">
        <v>48</v>
      </c>
      <c r="B34" s="56">
        <v>42246.380500000007</v>
      </c>
      <c r="C34" s="57">
        <v>45254.696799999998</v>
      </c>
      <c r="D34" s="57">
        <v>50148.690519999996</v>
      </c>
      <c r="E34" s="58">
        <v>47896.357350000006</v>
      </c>
      <c r="F34" s="59">
        <v>55936.640669382017</v>
      </c>
      <c r="G34" s="60">
        <v>50174.177669027951</v>
      </c>
      <c r="H34" s="59">
        <v>47820.236900291333</v>
      </c>
      <c r="I34" s="56">
        <f t="shared" si="12"/>
        <v>8116.4037690906844</v>
      </c>
      <c r="J34" s="61">
        <f t="shared" si="1"/>
        <v>0.1450999500857289</v>
      </c>
      <c r="K34" s="62">
        <f t="shared" si="13"/>
        <v>2353.9407687366183</v>
      </c>
      <c r="L34" s="63">
        <f t="shared" si="3"/>
        <v>4.691538313321842E-2</v>
      </c>
      <c r="M34" s="64">
        <f t="shared" si="4"/>
        <v>4.2727897678822568E-2</v>
      </c>
      <c r="N34" s="65">
        <f t="shared" si="5"/>
        <v>7.2696141934829761E-2</v>
      </c>
      <c r="O34" s="66">
        <f t="shared" si="6"/>
        <v>3.146751352406385E-2</v>
      </c>
      <c r="P34" s="59">
        <v>48375.291142134884</v>
      </c>
      <c r="Q34" s="56">
        <f t="shared" si="14"/>
        <v>7561.3495272471337</v>
      </c>
      <c r="R34" s="61">
        <f t="shared" si="8"/>
        <v>0.13517704025057733</v>
      </c>
      <c r="S34" s="62">
        <f t="shared" si="15"/>
        <v>-555.0542418435507</v>
      </c>
      <c r="T34" s="63">
        <f t="shared" si="10"/>
        <v>-1.1607099375121856E-2</v>
      </c>
      <c r="U34" s="67">
        <f t="shared" si="11"/>
        <v>2.746448021397363E-2</v>
      </c>
    </row>
    <row r="35" spans="1:21" x14ac:dyDescent="0.25">
      <c r="A35" s="43" t="s">
        <v>49</v>
      </c>
      <c r="B35" s="56">
        <v>243358.01749999999</v>
      </c>
      <c r="C35" s="57">
        <v>243494.79785000003</v>
      </c>
      <c r="D35" s="57">
        <v>248405.81809999997</v>
      </c>
      <c r="E35" s="58">
        <v>244483.09918000002</v>
      </c>
      <c r="F35" s="59">
        <v>249562.54614453705</v>
      </c>
      <c r="G35" s="60">
        <v>253287.25099049159</v>
      </c>
      <c r="H35" s="59">
        <v>217208.51140222771</v>
      </c>
      <c r="I35" s="56">
        <f t="shared" si="12"/>
        <v>32354.034742309334</v>
      </c>
      <c r="J35" s="61">
        <f t="shared" si="1"/>
        <v>0.12964299027295192</v>
      </c>
      <c r="K35" s="62">
        <f t="shared" si="13"/>
        <v>36078.739588263881</v>
      </c>
      <c r="L35" s="63">
        <f t="shared" si="3"/>
        <v>0.14244198808734465</v>
      </c>
      <c r="M35" s="64">
        <f t="shared" si="4"/>
        <v>1.5386826950820609E-3</v>
      </c>
      <c r="N35" s="65">
        <f t="shared" si="5"/>
        <v>6.3138205653354706E-3</v>
      </c>
      <c r="O35" s="66">
        <f t="shared" si="6"/>
        <v>-2.8018956195762335E-2</v>
      </c>
      <c r="P35" s="59">
        <v>213711.37749411631</v>
      </c>
      <c r="Q35" s="56">
        <f t="shared" si="14"/>
        <v>35851.168650420732</v>
      </c>
      <c r="R35" s="61">
        <f t="shared" si="8"/>
        <v>0.14365604616670768</v>
      </c>
      <c r="S35" s="62">
        <f t="shared" si="15"/>
        <v>3497.1339081113983</v>
      </c>
      <c r="T35" s="63">
        <f t="shared" si="10"/>
        <v>1.6100353920456598E-2</v>
      </c>
      <c r="U35" s="67">
        <f t="shared" si="11"/>
        <v>-2.5646842291367489E-2</v>
      </c>
    </row>
    <row r="36" spans="1:21" x14ac:dyDescent="0.25">
      <c r="A36" s="43" t="s">
        <v>50</v>
      </c>
      <c r="B36" s="56">
        <v>34454.294580000009</v>
      </c>
      <c r="C36" s="57">
        <v>33776.245590000006</v>
      </c>
      <c r="D36" s="57">
        <v>32196.32836</v>
      </c>
      <c r="E36" s="58">
        <v>39688.267749999999</v>
      </c>
      <c r="F36" s="59">
        <v>35371.188157029123</v>
      </c>
      <c r="G36" s="60">
        <v>39589.625527927878</v>
      </c>
      <c r="H36" s="59">
        <v>36503.893983968948</v>
      </c>
      <c r="I36" s="56">
        <f t="shared" si="12"/>
        <v>-1132.7058269398258</v>
      </c>
      <c r="J36" s="61">
        <f t="shared" si="1"/>
        <v>-3.2023403395758682E-2</v>
      </c>
      <c r="K36" s="62">
        <f t="shared" si="13"/>
        <v>3085.7315439589293</v>
      </c>
      <c r="L36" s="63">
        <f t="shared" si="3"/>
        <v>7.7942933352126514E-2</v>
      </c>
      <c r="M36" s="64">
        <f t="shared" si="4"/>
        <v>4.8269444939433193E-2</v>
      </c>
      <c r="N36" s="65">
        <f t="shared" si="5"/>
        <v>6.5875893277034248E-3</v>
      </c>
      <c r="O36" s="66">
        <f t="shared" si="6"/>
        <v>1.4551174526468369E-2</v>
      </c>
      <c r="P36" s="59">
        <v>36711.777856821587</v>
      </c>
      <c r="Q36" s="56">
        <f t="shared" si="14"/>
        <v>-1340.5896997924647</v>
      </c>
      <c r="R36" s="61">
        <f t="shared" si="8"/>
        <v>-3.7900612607101709E-2</v>
      </c>
      <c r="S36" s="62">
        <f t="shared" si="15"/>
        <v>-207.88387285263889</v>
      </c>
      <c r="T36" s="63">
        <f t="shared" si="10"/>
        <v>-5.6948410200822188E-3</v>
      </c>
      <c r="U36" s="67">
        <f t="shared" si="11"/>
        <v>1.2773690456924225E-2</v>
      </c>
    </row>
    <row r="37" spans="1:21" x14ac:dyDescent="0.25">
      <c r="A37" s="43" t="s">
        <v>51</v>
      </c>
      <c r="B37" s="56">
        <v>99234.743320000009</v>
      </c>
      <c r="C37" s="57">
        <v>99574.449229999984</v>
      </c>
      <c r="D37" s="57">
        <v>98714.928910000002</v>
      </c>
      <c r="E37" s="58">
        <v>101950.02065000002</v>
      </c>
      <c r="F37" s="59">
        <v>99047.023263846291</v>
      </c>
      <c r="G37" s="60">
        <v>98692.564770480138</v>
      </c>
      <c r="H37" s="59">
        <v>90008.63689550203</v>
      </c>
      <c r="I37" s="56">
        <f t="shared" si="12"/>
        <v>9038.3863683442614</v>
      </c>
      <c r="J37" s="61">
        <f t="shared" si="1"/>
        <v>9.1253488196887722E-2</v>
      </c>
      <c r="K37" s="62">
        <f t="shared" si="13"/>
        <v>8683.9278749781079</v>
      </c>
      <c r="L37" s="63">
        <f t="shared" si="3"/>
        <v>8.7989686914850054E-2</v>
      </c>
      <c r="M37" s="64">
        <f t="shared" si="4"/>
        <v>9.0387757415342218E-3</v>
      </c>
      <c r="N37" s="65">
        <f t="shared" si="5"/>
        <v>-4.7325503555695203E-4</v>
      </c>
      <c r="O37" s="66">
        <f t="shared" si="6"/>
        <v>-2.4100470745537561E-2</v>
      </c>
      <c r="P37" s="59">
        <v>92499.594140680405</v>
      </c>
      <c r="Q37" s="56">
        <f t="shared" si="14"/>
        <v>6547.4291231658863</v>
      </c>
      <c r="R37" s="61">
        <f t="shared" si="8"/>
        <v>6.6104249349569294E-2</v>
      </c>
      <c r="S37" s="62">
        <f t="shared" si="15"/>
        <v>-2490.9572451783752</v>
      </c>
      <c r="T37" s="63">
        <f t="shared" si="10"/>
        <v>-2.7674646912721493E-2</v>
      </c>
      <c r="U37" s="67">
        <f t="shared" si="11"/>
        <v>-1.3958450921630505E-2</v>
      </c>
    </row>
    <row r="38" spans="1:21" x14ac:dyDescent="0.25">
      <c r="A38" s="43" t="s">
        <v>52</v>
      </c>
      <c r="B38" s="56">
        <v>269633.72875000001</v>
      </c>
      <c r="C38" s="57">
        <v>297793.29531999998</v>
      </c>
      <c r="D38" s="57">
        <v>314707.88208000001</v>
      </c>
      <c r="E38" s="58">
        <v>288173.32762</v>
      </c>
      <c r="F38" s="59">
        <v>307245.48051147349</v>
      </c>
      <c r="G38" s="60">
        <v>294645.02459225972</v>
      </c>
      <c r="H38" s="59">
        <v>297860.4615581134</v>
      </c>
      <c r="I38" s="56">
        <f t="shared" si="12"/>
        <v>9385.0189533600933</v>
      </c>
      <c r="J38" s="61">
        <f t="shared" si="1"/>
        <v>3.0545669663673468E-2</v>
      </c>
      <c r="K38" s="62">
        <f t="shared" si="13"/>
        <v>-3215.4369658536743</v>
      </c>
      <c r="L38" s="63">
        <f t="shared" si="3"/>
        <v>-1.0912917909621282E-2</v>
      </c>
      <c r="M38" s="64">
        <f t="shared" si="4"/>
        <v>2.2413372856485703E-2</v>
      </c>
      <c r="N38" s="65">
        <f t="shared" si="5"/>
        <v>3.3184355415601274E-2</v>
      </c>
      <c r="O38" s="66">
        <f t="shared" si="6"/>
        <v>2.5202508450559824E-2</v>
      </c>
      <c r="P38" s="59">
        <v>296849.71732362389</v>
      </c>
      <c r="Q38" s="56">
        <f t="shared" si="14"/>
        <v>10395.763187849603</v>
      </c>
      <c r="R38" s="61">
        <f t="shared" si="8"/>
        <v>3.3835365683959645E-2</v>
      </c>
      <c r="S38" s="62">
        <f t="shared" si="15"/>
        <v>1010.7442344895098</v>
      </c>
      <c r="T38" s="63">
        <f t="shared" si="10"/>
        <v>3.3933481107304027E-3</v>
      </c>
      <c r="U38" s="67">
        <f t="shared" si="11"/>
        <v>1.9418438256700643E-2</v>
      </c>
    </row>
    <row r="39" spans="1:21" x14ac:dyDescent="0.25">
      <c r="A39" s="43" t="s">
        <v>53</v>
      </c>
      <c r="B39" s="56">
        <v>0</v>
      </c>
      <c r="C39" s="57">
        <v>0</v>
      </c>
      <c r="D39" s="57">
        <v>0</v>
      </c>
      <c r="E39" s="58">
        <v>0</v>
      </c>
      <c r="F39" s="59">
        <v>0</v>
      </c>
      <c r="G39" s="60">
        <v>0</v>
      </c>
      <c r="H39" s="59">
        <v>0</v>
      </c>
      <c r="I39" s="56">
        <f t="shared" si="12"/>
        <v>0</v>
      </c>
      <c r="J39" s="61" t="str">
        <f t="shared" si="1"/>
        <v>n/a</v>
      </c>
      <c r="K39" s="62">
        <f t="shared" si="13"/>
        <v>0</v>
      </c>
      <c r="L39" s="63" t="str">
        <f t="shared" si="3"/>
        <v>n/a</v>
      </c>
      <c r="M39" s="64" t="str">
        <f t="shared" si="4"/>
        <v>n/a</v>
      </c>
      <c r="N39" s="65" t="str">
        <f t="shared" si="5"/>
        <v>n/a</v>
      </c>
      <c r="O39" s="66" t="str">
        <f t="shared" si="6"/>
        <v>n/a</v>
      </c>
      <c r="P39" s="59">
        <v>0</v>
      </c>
      <c r="Q39" s="56">
        <f t="shared" si="14"/>
        <v>0</v>
      </c>
      <c r="R39" s="61" t="str">
        <f t="shared" si="8"/>
        <v>n/a</v>
      </c>
      <c r="S39" s="62">
        <f t="shared" si="15"/>
        <v>0</v>
      </c>
      <c r="T39" s="63" t="str">
        <f t="shared" si="10"/>
        <v>n/a</v>
      </c>
      <c r="U39" s="67" t="str">
        <f t="shared" si="11"/>
        <v>n/a</v>
      </c>
    </row>
    <row r="40" spans="1:21" x14ac:dyDescent="0.25">
      <c r="A40" s="43" t="s">
        <v>54</v>
      </c>
      <c r="B40" s="56">
        <v>403322.76665000001</v>
      </c>
      <c r="C40" s="57">
        <v>431143.99014000001</v>
      </c>
      <c r="D40" s="57">
        <v>445619.13934999995</v>
      </c>
      <c r="E40" s="58">
        <v>429811.61602000002</v>
      </c>
      <c r="F40" s="59">
        <v>441663.69193234888</v>
      </c>
      <c r="G40" s="60">
        <v>432927.21489066776</v>
      </c>
      <c r="H40" s="59">
        <v>424372.99243758438</v>
      </c>
      <c r="I40" s="56">
        <f t="shared" si="12"/>
        <v>17290.6994947645</v>
      </c>
      <c r="J40" s="61">
        <f t="shared" si="1"/>
        <v>3.9149017251372736E-2</v>
      </c>
      <c r="K40" s="62">
        <f t="shared" si="13"/>
        <v>8554.2224530833773</v>
      </c>
      <c r="L40" s="63">
        <f t="shared" si="3"/>
        <v>1.9759031446530052E-2</v>
      </c>
      <c r="M40" s="64">
        <f t="shared" si="4"/>
        <v>2.1429673302327368E-2</v>
      </c>
      <c r="N40" s="65">
        <f t="shared" si="5"/>
        <v>2.2962562826906563E-2</v>
      </c>
      <c r="O40" s="66">
        <f t="shared" si="6"/>
        <v>1.2800133397548485E-2</v>
      </c>
      <c r="P40" s="59">
        <v>426061.08932112588</v>
      </c>
      <c r="Q40" s="56">
        <f t="shared" si="14"/>
        <v>15602.602611223003</v>
      </c>
      <c r="R40" s="61">
        <f t="shared" si="8"/>
        <v>3.5326885356953691E-2</v>
      </c>
      <c r="S40" s="62">
        <f t="shared" si="15"/>
        <v>-1688.0968835414969</v>
      </c>
      <c r="T40" s="63">
        <f t="shared" si="10"/>
        <v>-3.9778612532459347E-3</v>
      </c>
      <c r="U40" s="67">
        <f t="shared" si="11"/>
        <v>1.1029498734793641E-2</v>
      </c>
    </row>
    <row r="41" spans="1:21" s="81" customFormat="1" x14ac:dyDescent="0.25">
      <c r="A41" s="68" t="s">
        <v>55</v>
      </c>
      <c r="B41" s="69">
        <v>646680.78414999996</v>
      </c>
      <c r="C41" s="70">
        <v>674638.78798999998</v>
      </c>
      <c r="D41" s="70">
        <v>694024.95744999987</v>
      </c>
      <c r="E41" s="71">
        <v>674294.71520000009</v>
      </c>
      <c r="F41" s="72">
        <v>691226.23807688593</v>
      </c>
      <c r="G41" s="73">
        <v>686214.4658811593</v>
      </c>
      <c r="H41" s="72">
        <v>641581.50383981201</v>
      </c>
      <c r="I41" s="69">
        <f t="shared" si="12"/>
        <v>49644.734237073921</v>
      </c>
      <c r="J41" s="74">
        <f t="shared" si="1"/>
        <v>7.1821252583227135E-2</v>
      </c>
      <c r="K41" s="75">
        <f t="shared" si="13"/>
        <v>44632.962041347288</v>
      </c>
      <c r="L41" s="76">
        <f t="shared" si="3"/>
        <v>6.504229254921734E-2</v>
      </c>
      <c r="M41" s="77">
        <f t="shared" si="4"/>
        <v>1.4035750359889798E-2</v>
      </c>
      <c r="N41" s="78">
        <f t="shared" si="5"/>
        <v>1.6793039790619524E-2</v>
      </c>
      <c r="O41" s="79">
        <f t="shared" si="6"/>
        <v>-1.9771843791577259E-3</v>
      </c>
      <c r="P41" s="72">
        <v>639772.46681524219</v>
      </c>
      <c r="Q41" s="69">
        <f t="shared" si="14"/>
        <v>51453.771261643735</v>
      </c>
      <c r="R41" s="74">
        <f t="shared" si="8"/>
        <v>7.4438394301693842E-2</v>
      </c>
      <c r="S41" s="75">
        <f t="shared" si="15"/>
        <v>1809.0370245698141</v>
      </c>
      <c r="T41" s="76">
        <f t="shared" si="10"/>
        <v>2.8196527077898564E-3</v>
      </c>
      <c r="U41" s="80">
        <f t="shared" si="11"/>
        <v>-2.1457349664344427E-3</v>
      </c>
    </row>
    <row r="42" spans="1:21" s="81" customFormat="1" x14ac:dyDescent="0.25">
      <c r="A42" s="68" t="s">
        <v>56</v>
      </c>
      <c r="B42" s="69">
        <v>50770.775590000034</v>
      </c>
      <c r="C42" s="70">
        <v>32195.005439999939</v>
      </c>
      <c r="D42" s="70">
        <v>47746.555459999916</v>
      </c>
      <c r="E42" s="71">
        <v>37584.692159999846</v>
      </c>
      <c r="F42" s="72">
        <v>26620.155247143746</v>
      </c>
      <c r="G42" s="73">
        <v>45771.273069569826</v>
      </c>
      <c r="H42" s="72">
        <v>93814.959577405447</v>
      </c>
      <c r="I42" s="69">
        <f>H42-F42</f>
        <v>67194.804330261701</v>
      </c>
      <c r="J42" s="74">
        <f t="shared" si="1"/>
        <v>2.5242078307365046</v>
      </c>
      <c r="K42" s="75">
        <f>H42-G42</f>
        <v>48043.68650783562</v>
      </c>
      <c r="L42" s="76">
        <f t="shared" si="3"/>
        <v>1.0496471538996053</v>
      </c>
      <c r="M42" s="77">
        <f t="shared" si="4"/>
        <v>-9.5380941527934415E-2</v>
      </c>
      <c r="N42" s="78">
        <f t="shared" si="5"/>
        <v>-0.1490594953352008</v>
      </c>
      <c r="O42" s="79">
        <f t="shared" si="6"/>
        <v>0.16590878446330826</v>
      </c>
      <c r="P42" s="72">
        <v>89342.047942987687</v>
      </c>
      <c r="Q42" s="69">
        <f>P42-F42</f>
        <v>62721.892695843941</v>
      </c>
      <c r="R42" s="74">
        <f t="shared" si="8"/>
        <v>2.3561805749639193</v>
      </c>
      <c r="S42" s="75">
        <f>P42-H42</f>
        <v>-4472.9116344177601</v>
      </c>
      <c r="T42" s="76">
        <f t="shared" si="10"/>
        <v>-4.7678021229942774E-2</v>
      </c>
      <c r="U42" s="80">
        <f t="shared" si="11"/>
        <v>0.11966582098082568</v>
      </c>
    </row>
    <row r="43" spans="1:21" s="81" customFormat="1" x14ac:dyDescent="0.25">
      <c r="A43" s="68" t="s">
        <v>57</v>
      </c>
      <c r="B43" s="69">
        <v>-50770.775589999997</v>
      </c>
      <c r="C43" s="70">
        <v>-32195.005440000001</v>
      </c>
      <c r="D43" s="70">
        <v>-47746.555460000003</v>
      </c>
      <c r="E43" s="71">
        <v>-37584.692159999999</v>
      </c>
      <c r="F43" s="72">
        <v>-26619.170999999998</v>
      </c>
      <c r="G43" s="73">
        <v>-38364.639019999995</v>
      </c>
      <c r="H43" s="72">
        <v>-36562.904019999994</v>
      </c>
      <c r="I43" s="69">
        <f>H43-F43</f>
        <v>-9943.733019999996</v>
      </c>
      <c r="J43" s="74">
        <f t="shared" si="1"/>
        <v>0.37355532296629362</v>
      </c>
      <c r="K43" s="75">
        <f>H43-G43</f>
        <v>1801.7350000000006</v>
      </c>
      <c r="L43" s="76">
        <f t="shared" si="3"/>
        <v>-4.6963428981065931E-2</v>
      </c>
      <c r="M43" s="77">
        <f t="shared" si="4"/>
        <v>-9.5380941527932972E-2</v>
      </c>
      <c r="N43" s="78">
        <f t="shared" si="5"/>
        <v>-0.14906736106106</v>
      </c>
      <c r="O43" s="79">
        <f t="shared" si="6"/>
        <v>-7.8794078090700825E-2</v>
      </c>
      <c r="P43" s="72">
        <v>-38064.641019999995</v>
      </c>
      <c r="Q43" s="69">
        <f>P43-F43</f>
        <v>-11445.470019999997</v>
      </c>
      <c r="R43" s="74">
        <f t="shared" si="8"/>
        <v>0.42997094161948163</v>
      </c>
      <c r="S43" s="75">
        <f>P43-H43</f>
        <v>-1501.737000000001</v>
      </c>
      <c r="T43" s="76">
        <f t="shared" si="10"/>
        <v>4.1072694859755871E-2</v>
      </c>
      <c r="U43" s="80">
        <f t="shared" si="11"/>
        <v>-5.5979146280576431E-2</v>
      </c>
    </row>
    <row r="44" spans="1:21" s="81" customFormat="1" ht="15.75" thickBot="1" x14ac:dyDescent="0.3">
      <c r="A44" s="82" t="s">
        <v>58</v>
      </c>
      <c r="B44" s="83">
        <v>3.7252902984619141E-11</v>
      </c>
      <c r="C44" s="84">
        <v>-6.3329935073852544E-11</v>
      </c>
      <c r="D44" s="84">
        <v>-8.1956386566162105E-11</v>
      </c>
      <c r="E44" s="85">
        <v>-1.4901161193847657E-10</v>
      </c>
      <c r="F44" s="86">
        <v>0.98424714374542233</v>
      </c>
      <c r="G44" s="87">
        <v>7406.6340495698305</v>
      </c>
      <c r="H44" s="86">
        <v>57252.05555740546</v>
      </c>
      <c r="I44" s="83">
        <f>H44-F44</f>
        <v>57251.071310261716</v>
      </c>
      <c r="J44" s="88" t="str">
        <f t="shared" si="1"/>
        <v>&lt;&gt;1000%</v>
      </c>
      <c r="K44" s="89">
        <f>H44-G44</f>
        <v>49845.421507835628</v>
      </c>
      <c r="L44" s="90">
        <f t="shared" si="3"/>
        <v>6.7298345205445376</v>
      </c>
      <c r="M44" s="91">
        <f t="shared" si="4"/>
        <v>-2.5874010519681994</v>
      </c>
      <c r="N44" s="92" t="str">
        <f t="shared" si="5"/>
        <v>&lt;&gt; 1000%</v>
      </c>
      <c r="O44" s="93" t="str">
        <f t="shared" si="6"/>
        <v>&lt;&gt; 1000%</v>
      </c>
      <c r="P44" s="86">
        <v>51277.406922987684</v>
      </c>
      <c r="Q44" s="83">
        <f>P44-F44</f>
        <v>51276.42267584394</v>
      </c>
      <c r="R44" s="88" t="str">
        <f t="shared" si="8"/>
        <v>&lt;&gt;1000%</v>
      </c>
      <c r="S44" s="89">
        <f>P44-H44</f>
        <v>-5974.6486344177756</v>
      </c>
      <c r="T44" s="90">
        <f t="shared" si="10"/>
        <v>-0.10435692790850309</v>
      </c>
      <c r="U44" s="94" t="str">
        <f t="shared" si="11"/>
        <v>&lt;&gt; 1000%</v>
      </c>
    </row>
    <row r="45" spans="1:21" ht="15.75" thickBot="1" x14ac:dyDescent="0.3">
      <c r="A45" s="81"/>
    </row>
    <row r="46" spans="1:21" s="81" customFormat="1" x14ac:dyDescent="0.25">
      <c r="A46" s="95" t="s">
        <v>59</v>
      </c>
      <c r="B46" s="96"/>
      <c r="C46" s="96"/>
      <c r="D46" s="96"/>
      <c r="E46" s="96"/>
      <c r="F46" s="96"/>
      <c r="G46" s="96"/>
      <c r="H46" s="96"/>
      <c r="I46" s="96"/>
      <c r="J46" s="96"/>
      <c r="K46" s="96"/>
      <c r="L46" s="96"/>
      <c r="M46" s="96"/>
      <c r="N46" s="96"/>
      <c r="O46" s="96"/>
      <c r="P46" s="97"/>
      <c r="R46" s="98"/>
      <c r="T46" s="98"/>
    </row>
    <row r="47" spans="1:21" ht="7.15" customHeight="1" x14ac:dyDescent="0.25">
      <c r="A47" s="99"/>
      <c r="B47" s="100"/>
      <c r="C47" s="100"/>
      <c r="D47" s="100"/>
      <c r="E47" s="100"/>
      <c r="F47" s="100"/>
      <c r="G47" s="100"/>
      <c r="H47" s="100"/>
      <c r="I47" s="100"/>
      <c r="J47" s="100"/>
      <c r="K47" s="100"/>
      <c r="L47" s="100"/>
      <c r="M47" s="100"/>
      <c r="N47" s="100"/>
      <c r="O47" s="100"/>
      <c r="P47" s="101"/>
    </row>
    <row r="48" spans="1:21" s="81" customFormat="1" x14ac:dyDescent="0.25">
      <c r="A48" s="68" t="s">
        <v>60</v>
      </c>
      <c r="B48" s="102"/>
      <c r="C48" s="102"/>
      <c r="D48" s="102"/>
      <c r="E48" s="102"/>
      <c r="F48" s="102"/>
      <c r="G48" s="102"/>
      <c r="H48" s="102">
        <f>H44</f>
        <v>57252.05555740546</v>
      </c>
      <c r="I48" s="102"/>
      <c r="J48" s="102"/>
      <c r="K48" s="102"/>
      <c r="L48" s="102"/>
      <c r="M48" s="102"/>
      <c r="N48" s="102"/>
      <c r="O48" s="102"/>
      <c r="P48" s="103">
        <f>P44</f>
        <v>51277.406922987684</v>
      </c>
      <c r="R48" s="98"/>
      <c r="T48" s="98"/>
    </row>
    <row r="49" spans="1:20" s="81" customFormat="1" ht="15.75" thickBot="1" x14ac:dyDescent="0.3">
      <c r="A49" s="104" t="s">
        <v>61</v>
      </c>
      <c r="B49" s="105"/>
      <c r="C49" s="105"/>
      <c r="D49" s="105"/>
      <c r="E49" s="105"/>
      <c r="F49" s="105"/>
      <c r="G49" s="106"/>
      <c r="H49" s="106" t="b">
        <f>H48=0</f>
        <v>0</v>
      </c>
      <c r="I49" s="105"/>
      <c r="J49" s="105"/>
      <c r="K49" s="105"/>
      <c r="L49" s="105"/>
      <c r="M49" s="105"/>
      <c r="N49" s="105"/>
      <c r="O49" s="105"/>
      <c r="P49" s="107" t="b">
        <f>P48=0</f>
        <v>0</v>
      </c>
      <c r="R49" s="98"/>
      <c r="T49" s="98"/>
    </row>
  </sheetData>
  <mergeCells count="4">
    <mergeCell ref="A1:U1"/>
    <mergeCell ref="A2:U2"/>
    <mergeCell ref="A3:U3"/>
    <mergeCell ref="N14:O14"/>
  </mergeCells>
  <dataValidations count="3">
    <dataValidation type="list" allowBlank="1" showInputMessage="1" sqref="B14:E14 P15:U15 P7:U13 B7:M13 C15:M15">
      <formula1>"..."</formula1>
    </dataValidation>
    <dataValidation type="list" allowBlank="1" showInputMessage="1" sqref="B6">
      <formula1>"..."</formula1>
    </dataValidation>
    <dataValidation type="list" allowBlank="1" showInputMessage="1" sqref="F6">
      <formula1>"..."</formula1>
    </dataValidation>
  </dataValidations>
  <pageMargins left="0.45" right="0.45" top="0.5" bottom="0.5" header="0.3" footer="0.3"/>
  <pageSetup scale="47"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 name="USER_FORMATTING" r:id="rId1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PerformanceMeasurement Template</vt:lpstr>
      <vt:lpstr>Contracts &amp; Grants Review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L Woodson Turman</dc:creator>
  <cp:lastModifiedBy>EEI</cp:lastModifiedBy>
  <cp:lastPrinted>2017-03-21T23:00:00Z</cp:lastPrinted>
  <dcterms:created xsi:type="dcterms:W3CDTF">2017-03-21T20:45:59Z</dcterms:created>
  <dcterms:modified xsi:type="dcterms:W3CDTF">2017-04-17T14:02:16Z</dcterms:modified>
</cp:coreProperties>
</file>