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6608" windowHeight="9432"/>
  </bookViews>
  <sheets>
    <sheet name="Instructions" sheetId="8" r:id="rId1"/>
    <sheet name="FY17 Q1 Fcst Trend Analysis" sheetId="4" r:id="rId2"/>
    <sheet name="AF567380634048489F5A1A7214F61C3" sheetId="7" state="hidden" r:id="rId3"/>
    <sheet name="FY17 Q1 Fcst vs Budget Analysis" sheetId="5" r:id="rId4"/>
    <sheet name="81822B7660FC4F7D9F1ABBC2C4650C7" sheetId="6" state="hidden" r:id="rId5"/>
  </sheets>
  <calcPr calcId="145621"/>
</workbook>
</file>

<file path=xl/calcChain.xml><?xml version="1.0" encoding="utf-8"?>
<calcChain xmlns="http://schemas.openxmlformats.org/spreadsheetml/2006/main">
  <c r="G49" i="4" l="1"/>
  <c r="H49" i="4"/>
  <c r="J49" i="4"/>
  <c r="G48" i="4"/>
  <c r="H48" i="4" s="1"/>
  <c r="J48" i="4"/>
  <c r="G46" i="4"/>
  <c r="H46" i="4" s="1"/>
  <c r="J46" i="4"/>
  <c r="G45" i="4"/>
  <c r="H45" i="4" s="1"/>
  <c r="J45" i="4"/>
  <c r="G44" i="4"/>
  <c r="H44" i="4"/>
  <c r="J44" i="4"/>
  <c r="G43" i="4"/>
  <c r="H43" i="4" s="1"/>
  <c r="J43" i="4"/>
  <c r="G42" i="4"/>
  <c r="H42" i="4" s="1"/>
  <c r="J42" i="4"/>
  <c r="G41" i="4"/>
  <c r="H41" i="4" s="1"/>
  <c r="J41" i="4"/>
  <c r="G40" i="4"/>
  <c r="H40" i="4" s="1"/>
  <c r="J40" i="4"/>
  <c r="G39" i="4"/>
  <c r="H39" i="4" s="1"/>
  <c r="J39" i="4"/>
  <c r="G38" i="4"/>
  <c r="H38" i="4"/>
  <c r="J38" i="4"/>
  <c r="G37" i="4"/>
  <c r="H37" i="4" s="1"/>
  <c r="J37" i="4"/>
  <c r="G36" i="4"/>
  <c r="H36" i="4" s="1"/>
  <c r="J36" i="4"/>
  <c r="G35" i="4"/>
  <c r="H35" i="4" s="1"/>
  <c r="J35" i="4"/>
  <c r="G34" i="4"/>
  <c r="H34" i="4" s="1"/>
  <c r="J34" i="4"/>
  <c r="G33" i="4"/>
  <c r="H33" i="4" s="1"/>
  <c r="J33" i="4"/>
  <c r="G32" i="4"/>
  <c r="H32" i="4"/>
  <c r="J32" i="4"/>
  <c r="G31" i="4"/>
  <c r="H31" i="4" s="1"/>
  <c r="J31" i="4"/>
  <c r="G30" i="4"/>
  <c r="H30" i="4" s="1"/>
  <c r="J30" i="4"/>
  <c r="G29" i="4"/>
  <c r="H29" i="4" s="1"/>
  <c r="J29" i="4"/>
  <c r="G28" i="4"/>
  <c r="H28" i="4"/>
  <c r="J28" i="4"/>
  <c r="G27" i="4"/>
  <c r="H27" i="4"/>
  <c r="J27" i="4"/>
  <c r="G26" i="4"/>
  <c r="H26" i="4" s="1"/>
  <c r="J26" i="4"/>
  <c r="G25" i="4"/>
  <c r="H25" i="4" s="1"/>
  <c r="J25" i="4"/>
  <c r="G24" i="4"/>
  <c r="H24" i="4" s="1"/>
  <c r="J24" i="4"/>
  <c r="G23" i="4"/>
  <c r="H23" i="4" s="1"/>
  <c r="J23" i="4"/>
  <c r="G22" i="4"/>
  <c r="H22" i="4"/>
  <c r="J22" i="4"/>
  <c r="G21" i="4"/>
  <c r="H21" i="4" s="1"/>
  <c r="J21" i="4"/>
  <c r="G20" i="4"/>
  <c r="H20" i="4" s="1"/>
  <c r="J20" i="4"/>
  <c r="G19" i="4"/>
  <c r="H19" i="4" s="1"/>
  <c r="J19" i="4"/>
  <c r="G18" i="4"/>
  <c r="H18" i="4" s="1"/>
  <c r="J18" i="4"/>
  <c r="G17" i="4"/>
  <c r="H17" i="4" s="1"/>
  <c r="J17" i="4"/>
  <c r="G16" i="4"/>
  <c r="H16" i="4"/>
  <c r="J16" i="4"/>
  <c r="G15" i="4"/>
  <c r="H15" i="4" s="1"/>
  <c r="J15" i="4"/>
  <c r="G14" i="4"/>
  <c r="H14" i="4" s="1"/>
  <c r="J14" i="4"/>
  <c r="G12" i="4"/>
  <c r="A4" i="4"/>
  <c r="A3" i="4"/>
  <c r="A2" i="4"/>
  <c r="A1" i="4"/>
  <c r="A4" i="8"/>
  <c r="A30" i="8" s="1"/>
  <c r="E51" i="5"/>
  <c r="F51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/>
  <c r="E33" i="5"/>
  <c r="F33" i="5" s="1"/>
  <c r="E32" i="5"/>
  <c r="F32" i="5" s="1"/>
  <c r="E31" i="5"/>
  <c r="F31" i="5" s="1"/>
  <c r="E30" i="5"/>
  <c r="F30" i="5"/>
  <c r="E29" i="5"/>
  <c r="F29" i="5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/>
  <c r="E17" i="5"/>
  <c r="F17" i="5" s="1"/>
  <c r="E16" i="5"/>
  <c r="F16" i="5" s="1"/>
  <c r="E14" i="5"/>
  <c r="A4" i="5"/>
  <c r="A3" i="5"/>
  <c r="A2" i="5"/>
  <c r="A1" i="5"/>
</calcChain>
</file>

<file path=xl/sharedStrings.xml><?xml version="1.0" encoding="utf-8"?>
<sst xmlns="http://schemas.openxmlformats.org/spreadsheetml/2006/main" count="131" uniqueCount="62">
  <si>
    <t>Actual</t>
  </si>
  <si>
    <t>Forecast</t>
  </si>
  <si>
    <t>Final</t>
  </si>
  <si>
    <t>Working</t>
  </si>
  <si>
    <t>2013-14</t>
  </si>
  <si>
    <t>2014-15</t>
  </si>
  <si>
    <t>2015-16</t>
  </si>
  <si>
    <t>2016-17</t>
  </si>
  <si>
    <t>Change in Net Assets - Pos/(Neg)</t>
  </si>
  <si>
    <t>Beginning Balance</t>
  </si>
  <si>
    <t>Ending Balance</t>
  </si>
  <si>
    <t>YearTotal</t>
  </si>
  <si>
    <t>Program_Code</t>
  </si>
  <si>
    <t>Chart1</t>
  </si>
  <si>
    <t>Chart2</t>
  </si>
  <si>
    <t>Current Funds Excluding C&amp;G</t>
  </si>
  <si>
    <t xml:space="preserve">                    State Support</t>
  </si>
  <si>
    <t xml:space="preserve">                    Net Tuition and Fees</t>
  </si>
  <si>
    <t xml:space="preserve">                    Contracts &amp; Grants</t>
  </si>
  <si>
    <t xml:space="preserve">                    Private Gifts for Current Use</t>
  </si>
  <si>
    <t xml:space="preserve">                    Investment Income</t>
  </si>
  <si>
    <t xml:space="preserve">                    Sales and Services</t>
  </si>
  <si>
    <t xml:space="preserve">                    Nonoperating Revenue</t>
  </si>
  <si>
    <t xml:space="preserve">               Total Revenue</t>
  </si>
  <si>
    <t xml:space="preserve">                    To/From Other Divisions</t>
  </si>
  <si>
    <t xml:space="preserve">                    Internal DIVISION Transfers</t>
  </si>
  <si>
    <t xml:space="preserve">               Operating Transfers</t>
  </si>
  <si>
    <t xml:space="preserve">          Total Revenue &amp; Transfers</t>
  </si>
  <si>
    <t xml:space="preserve">                         Academic Salaries &amp; Wages</t>
  </si>
  <si>
    <t xml:space="preserve">                         Staff Salaries &amp; Wages</t>
  </si>
  <si>
    <t xml:space="preserve">                    Employee Benefits</t>
  </si>
  <si>
    <t xml:space="preserve">               Total Compensation</t>
  </si>
  <si>
    <t xml:space="preserve">                    Supplies, Materials and Equipment</t>
  </si>
  <si>
    <t xml:space="preserve">                    Scholarships and Fellowships</t>
  </si>
  <si>
    <t xml:space="preserve">                    Other Operating Expenses</t>
  </si>
  <si>
    <t xml:space="preserve">                    Adjustment:  Total Non Compensation - Plan</t>
  </si>
  <si>
    <t xml:space="preserve">               Total Non Compensation</t>
  </si>
  <si>
    <t xml:space="preserve">          Total Expenses</t>
  </si>
  <si>
    <t xml:space="preserve">     Net Operating Surplus/(Deficit)</t>
  </si>
  <si>
    <t xml:space="preserve">          From/(To) Regents Endow Pool</t>
  </si>
  <si>
    <t xml:space="preserve">          From/(To) Plant Funds</t>
  </si>
  <si>
    <t xml:space="preserve">          From/(To) All Other Fund Bal</t>
  </si>
  <si>
    <t xml:space="preserve">     Changes in Fund Balance - Pos/(Neg)</t>
  </si>
  <si>
    <t>Periodic (000s)</t>
  </si>
  <si>
    <t xml:space="preserve">                    Campus Support</t>
  </si>
  <si>
    <t xml:space="preserve">                    External Transfers</t>
  </si>
  <si>
    <t xml:space="preserve">                    Internal DEPARTMENT Transfers</t>
  </si>
  <si>
    <t xml:space="preserve">                    Operating Transfers - Plan</t>
  </si>
  <si>
    <t xml:space="preserve">                    Adjustment: Operating Transfer - Plan</t>
  </si>
  <si>
    <t>Operating Budget</t>
  </si>
  <si>
    <t>$</t>
  </si>
  <si>
    <t>%</t>
  </si>
  <si>
    <t>3-YR CAGR</t>
  </si>
  <si>
    <t>Note: "Adjustment:  Total Non Compensation - Plan" is where Budget Improvement Targets were entered.</t>
  </si>
  <si>
    <t>1_UCBKL - University of Cal Berkeley</t>
  </si>
  <si>
    <t>Variance</t>
  </si>
  <si>
    <t>Connect to CalRptg in SmartView</t>
  </si>
  <si>
    <t>Click on the first plus sign on the left in each report  and Change the Entity from 1_UCBKL to your Division (remember to include "1_")</t>
  </si>
  <si>
    <t>Example: See before and after screenshots for FY17 Q1 Fcst Trend Analysis below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</si>
  <si>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version ("Working") does not need to be updated before your submission; once the Q1 submission is made it can be updated for the new Forecast Scenario. For additional information see the FY17 Forecast Versions Scenario Calendar on the Budget Office webpage</t>
    </r>
  </si>
  <si>
    <t>Simple Instructions for Updating the Reports</t>
  </si>
  <si>
    <t>Refresh the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</si>
</sst>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quotePrefix="1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0" fontId="2" fillId="2" borderId="0" xfId="0" quotePrefix="1" applyFont="1" applyFill="1" applyAlignment="1" applyProtection="1">
      <alignment wrapText="1"/>
      <protection locked="0"/>
    </xf>
    <xf numFmtId="0" fontId="2" fillId="2" borderId="0" xfId="0" applyFont="1" applyFill="1" applyProtection="1"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wrapText="1"/>
      <protection locked="0"/>
    </xf>
    <xf numFmtId="164" fontId="2" fillId="0" borderId="0" xfId="1" applyNumberFormat="1" applyFont="1" applyProtection="1">
      <protection locked="0"/>
    </xf>
    <xf numFmtId="164" fontId="2" fillId="0" borderId="1" xfId="1" applyNumberFormat="1" applyFont="1" applyBorder="1" applyProtection="1">
      <protection locked="0"/>
    </xf>
    <xf numFmtId="164" fontId="2" fillId="0" borderId="2" xfId="1" applyNumberFormat="1" applyFont="1" applyBorder="1" applyProtection="1">
      <protection locked="0"/>
    </xf>
    <xf numFmtId="9" fontId="0" fillId="0" borderId="0" xfId="2" applyFont="1" applyAlignment="1" applyProtection="1">
      <alignment horizontal="right"/>
      <protection locked="0"/>
    </xf>
    <xf numFmtId="9" fontId="2" fillId="0" borderId="0" xfId="2" applyFont="1" applyAlignment="1" applyProtection="1">
      <alignment horizontal="right"/>
      <protection locked="0"/>
    </xf>
    <xf numFmtId="9" fontId="2" fillId="0" borderId="1" xfId="2" applyFont="1" applyBorder="1" applyAlignment="1" applyProtection="1">
      <alignment horizontal="right"/>
      <protection locked="0"/>
    </xf>
    <xf numFmtId="9" fontId="2" fillId="0" borderId="2" xfId="2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3" xfId="0" quotePrefix="1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2" fillId="0" borderId="3" xfId="1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9" fontId="0" fillId="0" borderId="0" xfId="0" quotePrefix="1" applyNumberFormat="1" applyAlignment="1" applyProtection="1">
      <alignment wrapText="1"/>
      <protection locked="0"/>
    </xf>
    <xf numFmtId="49" fontId="0" fillId="2" borderId="0" xfId="0" quotePrefix="1" applyNumberFormat="1" applyFill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9" fontId="2" fillId="0" borderId="0" xfId="2" applyFont="1" applyProtection="1">
      <protection locked="0"/>
    </xf>
    <xf numFmtId="43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0" fillId="0" borderId="0" xfId="1" applyNumberFormat="1" applyFont="1" applyBorder="1" applyProtection="1">
      <protection locked="0"/>
    </xf>
    <xf numFmtId="164" fontId="2" fillId="0" borderId="0" xfId="1" applyNumberFormat="1" applyFont="1" applyBorder="1" applyProtection="1">
      <protection locked="0"/>
    </xf>
    <xf numFmtId="164" fontId="2" fillId="0" borderId="0" xfId="1" applyNumberFormat="1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1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</xdr:row>
      <xdr:rowOff>76200</xdr:rowOff>
    </xdr:from>
    <xdr:to>
      <xdr:col>7</xdr:col>
      <xdr:colOff>213698</xdr:colOff>
      <xdr:row>13</xdr:row>
      <xdr:rowOff>129672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90600"/>
          <a:ext cx="3894158" cy="151651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13</xdr:col>
      <xdr:colOff>53979</xdr:colOff>
      <xdr:row>28</xdr:row>
      <xdr:rowOff>15463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" y="2560320"/>
          <a:ext cx="7369179" cy="2575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12" Type="http://schemas.openxmlformats.org/officeDocument/2006/relationships/customProperty" Target="../customProperty22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M8" sqref="M8"/>
    </sheetView>
  </sheetViews>
  <sheetFormatPr defaultRowHeight="14.4" x14ac:dyDescent="0.3"/>
  <cols>
    <col min="1" max="1" width="2" bestFit="1" customWidth="1"/>
  </cols>
  <sheetData>
    <row r="1" spans="1:2" x14ac:dyDescent="0.3">
      <c r="A1" s="45" t="s">
        <v>60</v>
      </c>
    </row>
    <row r="3" spans="1:2" x14ac:dyDescent="0.3">
      <c r="A3">
        <v>1</v>
      </c>
      <c r="B3" t="s">
        <v>56</v>
      </c>
    </row>
    <row r="4" spans="1:2" x14ac:dyDescent="0.3">
      <c r="A4">
        <f>A3+1</f>
        <v>2</v>
      </c>
      <c r="B4" t="s">
        <v>57</v>
      </c>
    </row>
    <row r="5" spans="1:2" x14ac:dyDescent="0.3">
      <c r="B5" t="s">
        <v>58</v>
      </c>
    </row>
    <row r="30" spans="1:13" x14ac:dyDescent="0.3">
      <c r="A30">
        <f>A4+1</f>
        <v>3</v>
      </c>
      <c r="B30" t="s">
        <v>61</v>
      </c>
    </row>
    <row r="32" spans="1:13" ht="43.2" customHeight="1" x14ac:dyDescent="0.3">
      <c r="B32" s="44" t="s">
        <v>59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</sheetData>
  <mergeCells count="1">
    <mergeCell ref="B32:M3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B24" sqref="B24"/>
    </sheetView>
  </sheetViews>
  <sheetFormatPr defaultRowHeight="14.4" outlineLevelRow="1" x14ac:dyDescent="0.3"/>
  <cols>
    <col min="1" max="1" width="46.88671875" style="1" bestFit="1" customWidth="1"/>
    <col min="2" max="5" width="12.88671875" style="1" customWidth="1"/>
    <col min="6" max="6" width="1.109375" style="1" customWidth="1"/>
    <col min="7" max="7" width="14" style="15" customWidth="1"/>
    <col min="8" max="8" width="14" style="1" customWidth="1"/>
    <col min="9" max="9" width="1.109375" style="1" customWidth="1"/>
    <col min="10" max="10" width="12" style="1" customWidth="1"/>
    <col min="11" max="11" width="8.88671875" style="1"/>
    <col min="12" max="12" width="10.6640625" style="1" bestFit="1" customWidth="1"/>
    <col min="13" max="16384" width="8.88671875" style="1"/>
  </cols>
  <sheetData>
    <row r="1" spans="1:10" s="8" customFormat="1" x14ac:dyDescent="0.3">
      <c r="A1" s="41" t="str">
        <f>MID(B6,11,LEN(B6)-10)</f>
        <v>University of Cal Berkeley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8" customFormat="1" x14ac:dyDescent="0.3">
      <c r="A2" s="41" t="str">
        <f>"SRECNA Trend Analysis "&amp;RIGHT(E6,6)</f>
        <v>SRECNA Trend Analysis (000s)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8" customFormat="1" x14ac:dyDescent="0.3">
      <c r="A3" s="41" t="str">
        <f>"FY "&amp;B13&amp;" through FY "&amp;E13</f>
        <v>FY 2013-14 through FY 2016-17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8" customFormat="1" x14ac:dyDescent="0.3">
      <c r="A4" s="41" t="str">
        <f>" "&amp;C6&amp;" "</f>
        <v xml:space="preserve"> Current Funds Excluding C&amp;G 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3">
      <c r="G5" s="40"/>
      <c r="H5" s="40"/>
    </row>
    <row r="6" spans="1:10" s="5" customFormat="1" ht="43.2" hidden="1" outlineLevel="1" x14ac:dyDescent="0.3">
      <c r="B6" s="9" t="s">
        <v>54</v>
      </c>
      <c r="C6" s="11" t="s">
        <v>15</v>
      </c>
      <c r="D6" s="3" t="s">
        <v>12</v>
      </c>
      <c r="E6" s="3" t="s">
        <v>43</v>
      </c>
      <c r="G6" s="16"/>
    </row>
    <row r="7" spans="1:10" hidden="1" outlineLevel="1" x14ac:dyDescent="0.3">
      <c r="B7" s="4" t="s">
        <v>13</v>
      </c>
      <c r="C7" s="4" t="s">
        <v>13</v>
      </c>
      <c r="D7" s="4" t="s">
        <v>13</v>
      </c>
      <c r="E7" s="4" t="s">
        <v>13</v>
      </c>
      <c r="F7" s="3"/>
      <c r="I7" s="3"/>
    </row>
    <row r="8" spans="1:10" hidden="1" outlineLevel="1" x14ac:dyDescent="0.3">
      <c r="B8" s="4" t="s">
        <v>14</v>
      </c>
      <c r="C8" s="4" t="s">
        <v>14</v>
      </c>
      <c r="D8" s="4" t="s">
        <v>14</v>
      </c>
      <c r="E8" s="4" t="s">
        <v>14</v>
      </c>
      <c r="F8" s="3"/>
      <c r="I8" s="3"/>
    </row>
    <row r="9" spans="1:10" hidden="1" outlineLevel="1" x14ac:dyDescent="0.3">
      <c r="B9" s="12" t="s">
        <v>2</v>
      </c>
      <c r="C9" s="12" t="s">
        <v>2</v>
      </c>
      <c r="D9" s="12" t="s">
        <v>2</v>
      </c>
      <c r="E9" s="10" t="s">
        <v>3</v>
      </c>
    </row>
    <row r="10" spans="1:10" s="12" customFormat="1" hidden="1" outlineLevel="1" collapsed="1" x14ac:dyDescent="0.3">
      <c r="B10" s="13" t="s">
        <v>11</v>
      </c>
      <c r="C10" s="13" t="s">
        <v>11</v>
      </c>
      <c r="D10" s="13" t="s">
        <v>11</v>
      </c>
      <c r="E10" s="13" t="s">
        <v>11</v>
      </c>
      <c r="G10" s="15"/>
    </row>
    <row r="11" spans="1:10" s="12" customFormat="1" collapsed="1" x14ac:dyDescent="0.3">
      <c r="B11" s="13"/>
      <c r="C11" s="13"/>
      <c r="D11" s="13"/>
      <c r="E11" s="13"/>
      <c r="G11" s="42" t="s">
        <v>55</v>
      </c>
      <c r="H11" s="42"/>
    </row>
    <row r="12" spans="1:10" x14ac:dyDescent="0.3">
      <c r="B12" s="37" t="s">
        <v>0</v>
      </c>
      <c r="C12" s="37" t="s">
        <v>0</v>
      </c>
      <c r="D12" s="37" t="s">
        <v>0</v>
      </c>
      <c r="E12" s="37" t="s">
        <v>1</v>
      </c>
      <c r="G12" s="41" t="str">
        <f>"FY"&amp;RIGHT(E13,2)&amp;" "&amp;E12&amp;" B/(W) FY"&amp;RIGHT(D13,2)&amp;" "&amp;D12</f>
        <v>FY17 Forecast B/(W) FY16 Actual</v>
      </c>
      <c r="H12" s="41"/>
    </row>
    <row r="13" spans="1:10" ht="15" thickBot="1" x14ac:dyDescent="0.35">
      <c r="A13" s="24"/>
      <c r="B13" s="25" t="s">
        <v>4</v>
      </c>
      <c r="C13" s="25" t="s">
        <v>5</v>
      </c>
      <c r="D13" s="25" t="s">
        <v>6</v>
      </c>
      <c r="E13" s="25" t="s">
        <v>7</v>
      </c>
      <c r="F13" s="26"/>
      <c r="G13" s="27" t="s">
        <v>50</v>
      </c>
      <c r="H13" s="28" t="s">
        <v>51</v>
      </c>
      <c r="I13" s="26"/>
      <c r="J13" s="25" t="s">
        <v>52</v>
      </c>
    </row>
    <row r="14" spans="1:10" hidden="1" outlineLevel="1" x14ac:dyDescent="0.3">
      <c r="A14" s="1" t="s">
        <v>16</v>
      </c>
      <c r="B14" s="15">
        <v>323555.60839000007</v>
      </c>
      <c r="C14" s="15">
        <v>338881.8677</v>
      </c>
      <c r="D14" s="15">
        <v>353819.46106999996</v>
      </c>
      <c r="E14" s="15">
        <v>366314.19532209996</v>
      </c>
      <c r="F14" s="15"/>
      <c r="G14" s="15">
        <f t="shared" ref="G14:G30" si="0">E14-D14</f>
        <v>12494.734252099996</v>
      </c>
      <c r="H14" s="20">
        <f t="shared" ref="H14:H46" si="1">IF(D14=0,"n/a",IF(ABS(G14/D14)&gt;1000%,"&lt;&gt;1,000%",IF(D14&lt;0,G14/ABS(D14),G14/D14)))</f>
        <v>3.5313869435881669E-2</v>
      </c>
      <c r="I14" s="15"/>
      <c r="J14" s="20">
        <f>IF(AND(B14=0,E14=0),"n/a",IF(AND(B14=0,E14&gt;0),1,IF(AND(B14=0,E14&lt;0),-1,((E14/B14)^(1/3))-1)))</f>
        <v>4.2241284634950915E-2</v>
      </c>
    </row>
    <row r="15" spans="1:10" collapsed="1" x14ac:dyDescent="0.3">
      <c r="A15" s="1" t="s">
        <v>17</v>
      </c>
      <c r="B15" s="15">
        <v>691267.44828999997</v>
      </c>
      <c r="C15" s="15">
        <v>730156.98496999987</v>
      </c>
      <c r="D15" s="15">
        <v>781080.65365999995</v>
      </c>
      <c r="E15" s="15">
        <v>845458.70080769784</v>
      </c>
      <c r="F15" s="15"/>
      <c r="G15" s="15">
        <f t="shared" si="0"/>
        <v>64378.047147697886</v>
      </c>
      <c r="H15" s="20">
        <f t="shared" si="1"/>
        <v>8.2421766364375079E-2</v>
      </c>
      <c r="I15" s="15"/>
      <c r="J15" s="20">
        <f t="shared" ref="J15:J46" si="2">IF(AND(B15=0,E15=0),"n/a",IF(AND(B15=0,E15&gt;0),1,IF(AND(B15=0,E15&lt;0),-1,IF(ABS(((E15/B15)^(1/3))-1) &gt; 1000%, "&lt;&gt;1,000%",((E15/B15)^(1/3))-1))))</f>
        <v>6.9421137434626079E-2</v>
      </c>
    </row>
    <row r="16" spans="1:10" x14ac:dyDescent="0.3">
      <c r="A16" s="1" t="s">
        <v>18</v>
      </c>
      <c r="B16" s="15">
        <v>-198.11833999999996</v>
      </c>
      <c r="C16" s="15">
        <v>1089.1354099999999</v>
      </c>
      <c r="D16" s="15">
        <v>0</v>
      </c>
      <c r="E16" s="15">
        <v>7.3320131999999987</v>
      </c>
      <c r="F16" s="15"/>
      <c r="G16" s="15">
        <f t="shared" si="0"/>
        <v>7.3320131999999987</v>
      </c>
      <c r="H16" s="20" t="str">
        <f t="shared" si="1"/>
        <v>n/a</v>
      </c>
      <c r="I16" s="15"/>
      <c r="J16" s="20">
        <f t="shared" si="2"/>
        <v>-1.3332469520148558</v>
      </c>
    </row>
    <row r="17" spans="1:10" x14ac:dyDescent="0.3">
      <c r="A17" s="1" t="s">
        <v>19</v>
      </c>
      <c r="B17" s="15">
        <v>184107.49950000003</v>
      </c>
      <c r="C17" s="15">
        <v>216731.77524000002</v>
      </c>
      <c r="D17" s="15">
        <v>238132.64256000004</v>
      </c>
      <c r="E17" s="15">
        <v>218707.82634396534</v>
      </c>
      <c r="F17" s="15"/>
      <c r="G17" s="15">
        <f t="shared" si="0"/>
        <v>-19424.816216034698</v>
      </c>
      <c r="H17" s="20">
        <f t="shared" si="1"/>
        <v>-8.1571413340111115E-2</v>
      </c>
      <c r="I17" s="15"/>
      <c r="J17" s="20">
        <f t="shared" si="2"/>
        <v>5.9085319835303185E-2</v>
      </c>
    </row>
    <row r="18" spans="1:10" x14ac:dyDescent="0.3">
      <c r="A18" s="1" t="s">
        <v>20</v>
      </c>
      <c r="B18" s="15">
        <v>49662.143780000006</v>
      </c>
      <c r="C18" s="15">
        <v>150020.09283000004</v>
      </c>
      <c r="D18" s="15">
        <v>23406.754330000003</v>
      </c>
      <c r="E18" s="15">
        <v>55709.983723000005</v>
      </c>
      <c r="F18" s="15"/>
      <c r="G18" s="15">
        <f t="shared" si="0"/>
        <v>32303.229393000001</v>
      </c>
      <c r="H18" s="20">
        <f t="shared" si="1"/>
        <v>1.3800815327735358</v>
      </c>
      <c r="I18" s="15"/>
      <c r="J18" s="20">
        <f t="shared" si="2"/>
        <v>3.9048587272796587E-2</v>
      </c>
    </row>
    <row r="19" spans="1:10" x14ac:dyDescent="0.3">
      <c r="A19" s="1" t="s">
        <v>21</v>
      </c>
      <c r="B19" s="15">
        <v>296355.02207000001</v>
      </c>
      <c r="C19" s="15">
        <v>318638.35219999991</v>
      </c>
      <c r="D19" s="15">
        <v>312020.88613999996</v>
      </c>
      <c r="E19" s="15">
        <v>326308.04024609888</v>
      </c>
      <c r="F19" s="15"/>
      <c r="G19" s="15">
        <f t="shared" si="0"/>
        <v>14287.154106098926</v>
      </c>
      <c r="H19" s="20">
        <f t="shared" si="1"/>
        <v>4.5789095348214778E-2</v>
      </c>
      <c r="I19" s="15"/>
      <c r="J19" s="20">
        <f t="shared" si="2"/>
        <v>3.2615154912502664E-2</v>
      </c>
    </row>
    <row r="20" spans="1:10" x14ac:dyDescent="0.3">
      <c r="A20" s="1" t="s">
        <v>22</v>
      </c>
      <c r="B20" s="15">
        <v>104.65653999999998</v>
      </c>
      <c r="C20" s="15">
        <v>392.71622999999994</v>
      </c>
      <c r="D20" s="15">
        <v>557.84038999999984</v>
      </c>
      <c r="E20" s="15">
        <v>254.10000999999997</v>
      </c>
      <c r="F20" s="15"/>
      <c r="G20" s="15">
        <f t="shared" si="0"/>
        <v>-303.74037999999985</v>
      </c>
      <c r="H20" s="20">
        <f t="shared" si="1"/>
        <v>-0.54449334513049497</v>
      </c>
      <c r="I20" s="15"/>
      <c r="J20" s="20">
        <f t="shared" si="2"/>
        <v>0.34404178220947745</v>
      </c>
    </row>
    <row r="21" spans="1:10" s="8" customFormat="1" x14ac:dyDescent="0.3">
      <c r="A21" s="8" t="s">
        <v>23</v>
      </c>
      <c r="B21" s="18">
        <v>1544854.2602300001</v>
      </c>
      <c r="C21" s="18">
        <v>1755910.9245799999</v>
      </c>
      <c r="D21" s="18">
        <v>1709018.2381500001</v>
      </c>
      <c r="E21" s="18">
        <v>1812760.1784660621</v>
      </c>
      <c r="F21" s="17"/>
      <c r="G21" s="18">
        <f t="shared" si="0"/>
        <v>103741.94031606195</v>
      </c>
      <c r="H21" s="22">
        <f t="shared" si="1"/>
        <v>6.0702652552357697E-2</v>
      </c>
      <c r="I21" s="17"/>
      <c r="J21" s="22">
        <f t="shared" si="2"/>
        <v>5.4753428704486184E-2</v>
      </c>
    </row>
    <row r="22" spans="1:10" customFormat="1" x14ac:dyDescent="0.3">
      <c r="A22" s="1" t="s">
        <v>44</v>
      </c>
      <c r="B22" s="15">
        <v>1.1318661563564092E-11</v>
      </c>
      <c r="C22" s="15">
        <v>1.5336809155996888E-11</v>
      </c>
      <c r="D22" s="15">
        <v>-2.0905631004097814E-11</v>
      </c>
      <c r="E22" s="15">
        <v>-4.0745362639427189E-12</v>
      </c>
      <c r="F22" s="15"/>
      <c r="G22" s="15">
        <f t="shared" si="0"/>
        <v>1.6831094740155095E-11</v>
      </c>
      <c r="H22" s="20">
        <f t="shared" si="1"/>
        <v>0.80509862327790782</v>
      </c>
      <c r="I22" s="15"/>
      <c r="J22" s="20">
        <f t="shared" si="2"/>
        <v>-1.7113680752210834</v>
      </c>
    </row>
    <row r="23" spans="1:10" customFormat="1" x14ac:dyDescent="0.3">
      <c r="A23" s="1" t="s">
        <v>45</v>
      </c>
      <c r="B23" s="15">
        <v>-2.8330759960226713E-11</v>
      </c>
      <c r="C23" s="15">
        <v>-4.1748535295482724E-11</v>
      </c>
      <c r="D23" s="15">
        <v>6.7327619035495448E-11</v>
      </c>
      <c r="E23" s="15">
        <v>2.5538611225783823E-11</v>
      </c>
      <c r="F23" s="15"/>
      <c r="G23" s="15">
        <f t="shared" si="0"/>
        <v>-4.1789007809711625E-11</v>
      </c>
      <c r="H23" s="20">
        <f t="shared" si="1"/>
        <v>-0.6206815034953227</v>
      </c>
      <c r="I23" s="15"/>
      <c r="J23" s="20">
        <f t="shared" si="2"/>
        <v>-1.9660056891877806</v>
      </c>
    </row>
    <row r="24" spans="1:10" customFormat="1" x14ac:dyDescent="0.3">
      <c r="A24" s="1" t="s">
        <v>24</v>
      </c>
      <c r="B24" s="15">
        <v>-1.3111275620758534E-11</v>
      </c>
      <c r="C24" s="15">
        <v>1.9330400391481818E-11</v>
      </c>
      <c r="D24" s="15">
        <v>2.7263013180345296E-11</v>
      </c>
      <c r="E24" s="15">
        <v>1.5112618712009861E-11</v>
      </c>
      <c r="F24" s="15"/>
      <c r="G24" s="15">
        <f t="shared" si="0"/>
        <v>-1.2150394468335435E-11</v>
      </c>
      <c r="H24" s="20">
        <f t="shared" si="1"/>
        <v>-0.44567320523085135</v>
      </c>
      <c r="I24" s="15"/>
      <c r="J24" s="20">
        <f t="shared" si="2"/>
        <v>-2.0484915290816765</v>
      </c>
    </row>
    <row r="25" spans="1:10" customFormat="1" x14ac:dyDescent="0.3">
      <c r="A25" s="1" t="s">
        <v>25</v>
      </c>
      <c r="B25" s="15">
        <v>1.1920832321266062E-11</v>
      </c>
      <c r="C25" s="15">
        <v>-9.5152188350766658E-12</v>
      </c>
      <c r="D25" s="15">
        <v>2.2130848265078384E-11</v>
      </c>
      <c r="E25" s="15">
        <v>-3.4429831430315973E-11</v>
      </c>
      <c r="F25" s="15"/>
      <c r="G25" s="15">
        <f t="shared" si="0"/>
        <v>-5.656067969539436E-11</v>
      </c>
      <c r="H25" s="20">
        <f t="shared" si="1"/>
        <v>-2.5557393470834513</v>
      </c>
      <c r="I25" s="15"/>
      <c r="J25" s="20">
        <f t="shared" si="2"/>
        <v>-2.4241074959067435</v>
      </c>
    </row>
    <row r="26" spans="1:10" customFormat="1" x14ac:dyDescent="0.3">
      <c r="A26" s="1" t="s">
        <v>46</v>
      </c>
      <c r="B26" s="15">
        <v>-3.9935912354849279E-12</v>
      </c>
      <c r="C26" s="15">
        <v>3.0758883440284989E-11</v>
      </c>
      <c r="D26" s="15">
        <v>-3.3777723729144784E-11</v>
      </c>
      <c r="E26" s="15">
        <v>2.0700099412351845E-12</v>
      </c>
      <c r="F26" s="15"/>
      <c r="G26" s="15">
        <f t="shared" si="0"/>
        <v>3.5847733670379972E-11</v>
      </c>
      <c r="H26" s="20">
        <f t="shared" si="1"/>
        <v>1.0612832871105846</v>
      </c>
      <c r="I26" s="15"/>
      <c r="J26" s="20">
        <f t="shared" si="2"/>
        <v>-1.8032849066948615</v>
      </c>
    </row>
    <row r="27" spans="1:10" customFormat="1" hidden="1" outlineLevel="1" x14ac:dyDescent="0.3">
      <c r="A27" s="1" t="s">
        <v>47</v>
      </c>
      <c r="B27" s="15">
        <v>0</v>
      </c>
      <c r="C27" s="15">
        <v>0</v>
      </c>
      <c r="D27" s="15">
        <v>0</v>
      </c>
      <c r="E27" s="15">
        <v>0</v>
      </c>
      <c r="F27" s="15"/>
      <c r="G27" s="15">
        <f t="shared" si="0"/>
        <v>0</v>
      </c>
      <c r="H27" s="20" t="str">
        <f t="shared" si="1"/>
        <v>n/a</v>
      </c>
      <c r="I27" s="15"/>
      <c r="J27" s="20" t="str">
        <f t="shared" si="2"/>
        <v>n/a</v>
      </c>
    </row>
    <row r="28" spans="1:10" customFormat="1" hidden="1" outlineLevel="1" x14ac:dyDescent="0.3">
      <c r="A28" s="1" t="s">
        <v>48</v>
      </c>
      <c r="B28" s="15">
        <v>0</v>
      </c>
      <c r="C28" s="15">
        <v>0</v>
      </c>
      <c r="D28" s="15">
        <v>0</v>
      </c>
      <c r="E28" s="15">
        <v>0</v>
      </c>
      <c r="F28" s="15"/>
      <c r="G28" s="15">
        <f t="shared" si="0"/>
        <v>0</v>
      </c>
      <c r="H28" s="20" t="str">
        <f t="shared" si="1"/>
        <v>n/a</v>
      </c>
      <c r="I28" s="15"/>
      <c r="J28" s="20" t="str">
        <f t="shared" si="2"/>
        <v>n/a</v>
      </c>
    </row>
    <row r="29" spans="1:10" s="8" customFormat="1" collapsed="1" x14ac:dyDescent="0.3">
      <c r="A29" s="8" t="s">
        <v>26</v>
      </c>
      <c r="B29" s="18">
        <v>-2.2196132931640022E-11</v>
      </c>
      <c r="C29" s="18">
        <v>1.4162338857204304E-11</v>
      </c>
      <c r="D29" s="18">
        <v>6.2038125747676532E-11</v>
      </c>
      <c r="E29" s="18">
        <v>4.2168721847701816E-12</v>
      </c>
      <c r="F29" s="17"/>
      <c r="G29" s="18">
        <f t="shared" si="0"/>
        <v>-5.7821253562906352E-11</v>
      </c>
      <c r="H29" s="22">
        <f t="shared" si="1"/>
        <v>-0.93202773078733581</v>
      </c>
      <c r="I29" s="17"/>
      <c r="J29" s="22">
        <f t="shared" si="2"/>
        <v>-1.5748718463820817</v>
      </c>
    </row>
    <row r="30" spans="1:10" s="8" customFormat="1" x14ac:dyDescent="0.3">
      <c r="A30" s="8" t="s">
        <v>27</v>
      </c>
      <c r="B30" s="18">
        <v>1544854.2602300001</v>
      </c>
      <c r="C30" s="18">
        <v>1755910.9245799999</v>
      </c>
      <c r="D30" s="18">
        <v>1709018.2381500001</v>
      </c>
      <c r="E30" s="18">
        <v>1812760.1784660621</v>
      </c>
      <c r="F30" s="17"/>
      <c r="G30" s="18">
        <f t="shared" si="0"/>
        <v>103741.94031606195</v>
      </c>
      <c r="H30" s="22">
        <f t="shared" si="1"/>
        <v>6.0702652552357697E-2</v>
      </c>
      <c r="I30" s="17"/>
      <c r="J30" s="22">
        <f t="shared" si="2"/>
        <v>5.4753428704486184E-2</v>
      </c>
    </row>
    <row r="31" spans="1:10" x14ac:dyDescent="0.3">
      <c r="A31" s="1" t="s">
        <v>28</v>
      </c>
      <c r="B31" s="15">
        <v>387724.89197999996</v>
      </c>
      <c r="C31" s="15">
        <v>410041.9071999999</v>
      </c>
      <c r="D31" s="15">
        <v>424259.63985000004</v>
      </c>
      <c r="E31" s="15">
        <v>425047.56433116051</v>
      </c>
      <c r="F31" s="15"/>
      <c r="G31" s="15">
        <f t="shared" ref="G31:G40" si="3">D31-E31</f>
        <v>-787.92448116047308</v>
      </c>
      <c r="H31" s="20">
        <f t="shared" si="1"/>
        <v>-1.8571751992224603E-3</v>
      </c>
      <c r="I31" s="15"/>
      <c r="J31" s="20">
        <f t="shared" si="2"/>
        <v>3.1109091339640793E-2</v>
      </c>
    </row>
    <row r="32" spans="1:10" x14ac:dyDescent="0.3">
      <c r="A32" s="1" t="s">
        <v>29</v>
      </c>
      <c r="B32" s="15">
        <v>525737.77492000011</v>
      </c>
      <c r="C32" s="15">
        <v>567169.73441999999</v>
      </c>
      <c r="D32" s="15">
        <v>581448.60690000013</v>
      </c>
      <c r="E32" s="15">
        <v>594351.51471536467</v>
      </c>
      <c r="F32" s="15"/>
      <c r="G32" s="15">
        <f t="shared" si="3"/>
        <v>-12902.907815364539</v>
      </c>
      <c r="H32" s="20">
        <f t="shared" si="1"/>
        <v>-2.2190968663862724E-2</v>
      </c>
      <c r="I32" s="15"/>
      <c r="J32" s="20">
        <f t="shared" si="2"/>
        <v>4.1736938037861382E-2</v>
      </c>
    </row>
    <row r="33" spans="1:12" x14ac:dyDescent="0.3">
      <c r="A33" s="1" t="s">
        <v>30</v>
      </c>
      <c r="B33" s="15">
        <v>286618.45302000007</v>
      </c>
      <c r="C33" s="15">
        <v>322700.36242999998</v>
      </c>
      <c r="D33" s="15">
        <v>337731.39760999993</v>
      </c>
      <c r="E33" s="15">
        <v>421964.27447929513</v>
      </c>
      <c r="F33" s="15"/>
      <c r="G33" s="15">
        <f t="shared" si="3"/>
        <v>-84232.8768692952</v>
      </c>
      <c r="H33" s="20">
        <f t="shared" si="1"/>
        <v>-0.2494078947512138</v>
      </c>
      <c r="I33" s="15"/>
      <c r="J33" s="20">
        <f t="shared" si="2"/>
        <v>0.13760243193542654</v>
      </c>
    </row>
    <row r="34" spans="1:12" s="8" customFormat="1" x14ac:dyDescent="0.3">
      <c r="A34" s="8" t="s">
        <v>31</v>
      </c>
      <c r="B34" s="18">
        <v>1200081.11992</v>
      </c>
      <c r="C34" s="18">
        <v>1299912.0040499999</v>
      </c>
      <c r="D34" s="18">
        <v>1343439.6443599998</v>
      </c>
      <c r="E34" s="18">
        <v>1441363.3535258202</v>
      </c>
      <c r="F34" s="17"/>
      <c r="G34" s="18">
        <f t="shared" si="3"/>
        <v>-97923.709165820386</v>
      </c>
      <c r="H34" s="22">
        <f t="shared" si="1"/>
        <v>-7.2890292896239633E-2</v>
      </c>
      <c r="I34" s="17"/>
      <c r="J34" s="22">
        <f t="shared" si="2"/>
        <v>6.2969877288943987E-2</v>
      </c>
    </row>
    <row r="35" spans="1:12" x14ac:dyDescent="0.3">
      <c r="A35" s="1" t="s">
        <v>32</v>
      </c>
      <c r="B35" s="15">
        <v>74351.411309999996</v>
      </c>
      <c r="C35" s="15">
        <v>76056.265370000008</v>
      </c>
      <c r="D35" s="15">
        <v>71050.036849999989</v>
      </c>
      <c r="E35" s="15">
        <v>123178.28812350699</v>
      </c>
      <c r="F35" s="15"/>
      <c r="G35" s="15">
        <f t="shared" si="3"/>
        <v>-52128.251273507005</v>
      </c>
      <c r="H35" s="20">
        <f t="shared" si="1"/>
        <v>-0.73368366273418772</v>
      </c>
      <c r="I35" s="15"/>
      <c r="J35" s="20">
        <f t="shared" si="2"/>
        <v>0.18326399346901945</v>
      </c>
    </row>
    <row r="36" spans="1:12" x14ac:dyDescent="0.3">
      <c r="A36" s="1" t="s">
        <v>33</v>
      </c>
      <c r="B36" s="15">
        <v>90082.785859999989</v>
      </c>
      <c r="C36" s="15">
        <v>97974.796759999997</v>
      </c>
      <c r="D36" s="15">
        <v>96807.324209999977</v>
      </c>
      <c r="E36" s="15">
        <v>67011.334331970545</v>
      </c>
      <c r="F36" s="15"/>
      <c r="G36" s="15">
        <f t="shared" si="3"/>
        <v>29795.989878029432</v>
      </c>
      <c r="H36" s="20">
        <f t="shared" si="1"/>
        <v>0.30778652463727091</v>
      </c>
      <c r="I36" s="15"/>
      <c r="J36" s="20">
        <f t="shared" si="2"/>
        <v>-9.3915254047942653E-2</v>
      </c>
      <c r="L36" s="36"/>
    </row>
    <row r="37" spans="1:12" x14ac:dyDescent="0.3">
      <c r="A37" s="1" t="s">
        <v>34</v>
      </c>
      <c r="B37" s="15">
        <v>293485.20875000005</v>
      </c>
      <c r="C37" s="15">
        <v>303286.37513</v>
      </c>
      <c r="D37" s="15">
        <v>317036.34929000004</v>
      </c>
      <c r="E37" s="15">
        <v>335548.09398077452</v>
      </c>
      <c r="F37" s="15"/>
      <c r="G37" s="15">
        <f t="shared" si="3"/>
        <v>-18511.744690774474</v>
      </c>
      <c r="H37" s="20">
        <f t="shared" si="1"/>
        <v>-5.8389975572931477E-2</v>
      </c>
      <c r="I37" s="15"/>
      <c r="J37" s="20">
        <f t="shared" si="2"/>
        <v>4.5657650537620942E-2</v>
      </c>
    </row>
    <row r="38" spans="1:12" x14ac:dyDescent="0.3">
      <c r="A38" s="1" t="s">
        <v>35</v>
      </c>
      <c r="B38" s="15">
        <v>0</v>
      </c>
      <c r="C38" s="15">
        <v>0</v>
      </c>
      <c r="D38" s="15">
        <v>0</v>
      </c>
      <c r="E38" s="15">
        <v>-9114</v>
      </c>
      <c r="F38" s="15"/>
      <c r="G38" s="15">
        <f t="shared" si="3"/>
        <v>9114</v>
      </c>
      <c r="H38" s="20" t="str">
        <f t="shared" si="1"/>
        <v>n/a</v>
      </c>
      <c r="I38" s="15"/>
      <c r="J38" s="20">
        <f t="shared" si="2"/>
        <v>-1</v>
      </c>
    </row>
    <row r="39" spans="1:12" s="8" customFormat="1" x14ac:dyDescent="0.3">
      <c r="A39" s="8" t="s">
        <v>36</v>
      </c>
      <c r="B39" s="18">
        <v>457919.40591999999</v>
      </c>
      <c r="C39" s="18">
        <v>477317.43725999998</v>
      </c>
      <c r="D39" s="18">
        <v>484893.71035000001</v>
      </c>
      <c r="E39" s="18">
        <v>516623.716436252</v>
      </c>
      <c r="F39" s="17"/>
      <c r="G39" s="18">
        <f t="shared" si="3"/>
        <v>-31730.006086251989</v>
      </c>
      <c r="H39" s="22">
        <f t="shared" si="1"/>
        <v>-6.5437033743640488E-2</v>
      </c>
      <c r="I39" s="17"/>
      <c r="J39" s="22">
        <f t="shared" si="2"/>
        <v>4.1026448811418481E-2</v>
      </c>
    </row>
    <row r="40" spans="1:12" s="8" customFormat="1" x14ac:dyDescent="0.3">
      <c r="A40" s="8" t="s">
        <v>37</v>
      </c>
      <c r="B40" s="18">
        <v>1658000.5258400002</v>
      </c>
      <c r="C40" s="18">
        <v>1777229.4413099999</v>
      </c>
      <c r="D40" s="18">
        <v>1828333.3547100001</v>
      </c>
      <c r="E40" s="18">
        <v>1957987.0699620724</v>
      </c>
      <c r="F40" s="17"/>
      <c r="G40" s="18">
        <f t="shared" si="3"/>
        <v>-129653.71525207232</v>
      </c>
      <c r="H40" s="22">
        <f t="shared" si="1"/>
        <v>-7.0913608242210976E-2</v>
      </c>
      <c r="I40" s="17"/>
      <c r="J40" s="22">
        <f t="shared" si="2"/>
        <v>5.7000157091129822E-2</v>
      </c>
    </row>
    <row r="41" spans="1:12" s="8" customFormat="1" x14ac:dyDescent="0.3">
      <c r="A41" s="8" t="s">
        <v>38</v>
      </c>
      <c r="B41" s="18">
        <v>-113146.26561000024</v>
      </c>
      <c r="C41" s="18">
        <v>-21318.516729999959</v>
      </c>
      <c r="D41" s="18">
        <v>-119315.11655999983</v>
      </c>
      <c r="E41" s="18">
        <v>-145226.89149601024</v>
      </c>
      <c r="F41" s="17"/>
      <c r="G41" s="18">
        <f t="shared" ref="G41:G46" si="4">E41-D41</f>
        <v>-25911.774936010406</v>
      </c>
      <c r="H41" s="22">
        <f t="shared" si="1"/>
        <v>-0.21717093091871714</v>
      </c>
      <c r="I41" s="17"/>
      <c r="J41" s="22">
        <f t="shared" si="2"/>
        <v>8.6764905993016894E-2</v>
      </c>
    </row>
    <row r="42" spans="1:12" x14ac:dyDescent="0.3">
      <c r="A42" s="1" t="s">
        <v>39</v>
      </c>
      <c r="B42" s="15">
        <v>90383.894549999983</v>
      </c>
      <c r="C42" s="15">
        <v>100884.32220999997</v>
      </c>
      <c r="D42" s="15">
        <v>104010.11661999999</v>
      </c>
      <c r="E42" s="15">
        <v>87426.016889999999</v>
      </c>
      <c r="F42" s="15"/>
      <c r="G42" s="15">
        <f t="shared" si="4"/>
        <v>-16584.099729999987</v>
      </c>
      <c r="H42" s="20">
        <f t="shared" si="1"/>
        <v>-0.15944698716750644</v>
      </c>
      <c r="I42" s="15"/>
      <c r="J42" s="20">
        <f t="shared" si="2"/>
        <v>-1.1029780769094333E-2</v>
      </c>
    </row>
    <row r="43" spans="1:12" x14ac:dyDescent="0.3">
      <c r="A43" s="1" t="s">
        <v>40</v>
      </c>
      <c r="B43" s="15">
        <v>-145023.68689000001</v>
      </c>
      <c r="C43" s="15">
        <v>-167523.32316999999</v>
      </c>
      <c r="D43" s="15">
        <v>-133776.58650999999</v>
      </c>
      <c r="E43" s="15">
        <v>-125248.70626333334</v>
      </c>
      <c r="F43" s="15"/>
      <c r="G43" s="15">
        <f t="shared" si="4"/>
        <v>8527.880246666653</v>
      </c>
      <c r="H43" s="20">
        <f t="shared" si="1"/>
        <v>6.3747180797061084E-2</v>
      </c>
      <c r="I43" s="15"/>
      <c r="J43" s="20">
        <f t="shared" si="2"/>
        <v>-4.7690531842877859E-2</v>
      </c>
      <c r="L43" s="36"/>
    </row>
    <row r="44" spans="1:12" x14ac:dyDescent="0.3">
      <c r="A44" s="1" t="s">
        <v>41</v>
      </c>
      <c r="B44" s="15">
        <v>89091.548450000002</v>
      </c>
      <c r="C44" s="15">
        <v>66551.66863</v>
      </c>
      <c r="D44" s="15">
        <v>85513.062590000132</v>
      </c>
      <c r="E44" s="15">
        <v>79900.11198000997</v>
      </c>
      <c r="F44" s="15"/>
      <c r="G44" s="15">
        <f t="shared" si="4"/>
        <v>-5612.9506099901628</v>
      </c>
      <c r="H44" s="20">
        <f t="shared" si="1"/>
        <v>-6.5638516970231153E-2</v>
      </c>
      <c r="I44" s="15"/>
      <c r="J44" s="20">
        <f t="shared" si="2"/>
        <v>-3.5644947393182247E-2</v>
      </c>
    </row>
    <row r="45" spans="1:12" s="8" customFormat="1" x14ac:dyDescent="0.3">
      <c r="A45" s="8" t="s">
        <v>42</v>
      </c>
      <c r="B45" s="18">
        <v>34451.75610999998</v>
      </c>
      <c r="C45" s="18">
        <v>-87.332330000020562</v>
      </c>
      <c r="D45" s="18">
        <v>55746.592700000154</v>
      </c>
      <c r="E45" s="18">
        <v>42077.422606676635</v>
      </c>
      <c r="F45" s="17"/>
      <c r="G45" s="18">
        <f t="shared" si="4"/>
        <v>-13669.170093323519</v>
      </c>
      <c r="H45" s="22">
        <f t="shared" si="1"/>
        <v>-0.24520189362754508</v>
      </c>
      <c r="I45" s="17"/>
      <c r="J45" s="22">
        <f t="shared" si="2"/>
        <v>6.892176945393258E-2</v>
      </c>
    </row>
    <row r="46" spans="1:12" s="8" customFormat="1" ht="15" thickBot="1" x14ac:dyDescent="0.35">
      <c r="A46" s="8" t="s">
        <v>8</v>
      </c>
      <c r="B46" s="19">
        <v>-78694.509500000262</v>
      </c>
      <c r="C46" s="19">
        <v>-21405.849059999979</v>
      </c>
      <c r="D46" s="19">
        <v>-63568.523859999688</v>
      </c>
      <c r="E46" s="19">
        <v>-103149.4688893336</v>
      </c>
      <c r="F46" s="17"/>
      <c r="G46" s="19">
        <f t="shared" si="4"/>
        <v>-39580.94502933391</v>
      </c>
      <c r="H46" s="23">
        <f t="shared" si="1"/>
        <v>-0.62265005738539903</v>
      </c>
      <c r="I46" s="17"/>
      <c r="J46" s="23">
        <f t="shared" si="2"/>
        <v>9.4395220718278106E-2</v>
      </c>
    </row>
    <row r="47" spans="1:12" s="8" customFormat="1" ht="6" customHeight="1" thickTop="1" x14ac:dyDescent="0.3">
      <c r="B47" s="17"/>
      <c r="C47" s="17"/>
      <c r="D47" s="17"/>
      <c r="E47" s="17"/>
      <c r="F47" s="17"/>
      <c r="G47" s="17"/>
      <c r="H47" s="21"/>
      <c r="I47" s="17"/>
    </row>
    <row r="48" spans="1:12" s="8" customFormat="1" x14ac:dyDescent="0.3">
      <c r="A48" s="8" t="s">
        <v>9</v>
      </c>
      <c r="B48" s="17">
        <v>1020258.0363399999</v>
      </c>
      <c r="C48" s="17">
        <v>941563.52684000006</v>
      </c>
      <c r="D48" s="17">
        <v>920157.67777999933</v>
      </c>
      <c r="E48" s="17">
        <v>856589.15391999972</v>
      </c>
      <c r="F48" s="17"/>
      <c r="G48" s="17">
        <f>E48-D48</f>
        <v>-63568.523859999608</v>
      </c>
      <c r="H48" s="21">
        <f>IF(D48=0,"n/a",IF(ABS(G48/D48)&gt;1000%,"&lt;&gt;1,000%",IF(D48&lt;0,G48/ABS(D48),G48/D48)))</f>
        <v>-6.9084381291440164E-2</v>
      </c>
      <c r="I48" s="17"/>
      <c r="J48" s="35">
        <f>IF(AND(B48=0,E48=0),"n/a",IF(AND(B48=0,E48&gt;0),1,IF(AND(B48=0,E48&lt;0),-1,IF(ABS(((E48/B48)^(1/3))-1) &gt; 1000%, "&lt;&gt;1,000%",((E48/B48)^(1/3))-1))))</f>
        <v>-5.6618151901464131E-2</v>
      </c>
    </row>
    <row r="49" spans="1:10" s="8" customFormat="1" x14ac:dyDescent="0.3">
      <c r="A49" s="8" t="s">
        <v>10</v>
      </c>
      <c r="B49" s="17">
        <v>941563.5268399996</v>
      </c>
      <c r="C49" s="17">
        <v>920157.67778000003</v>
      </c>
      <c r="D49" s="17">
        <v>856589.1539199996</v>
      </c>
      <c r="E49" s="17">
        <v>753439.68503066618</v>
      </c>
      <c r="F49" s="17"/>
      <c r="G49" s="17">
        <f>E49-D49</f>
        <v>-103149.46888933342</v>
      </c>
      <c r="H49" s="21">
        <f>IF(D49=0,"n/a",IF(ABS(G49/D49)&gt;1000%,"&lt;&gt;1,000%",IF(D49&lt;0,G49/ABS(D49),G49/D49)))</f>
        <v>-0.12041883605143917</v>
      </c>
      <c r="I49" s="17"/>
      <c r="J49" s="35">
        <f>IF(AND(B49=0,E49=0),"n/a",IF(AND(B49=0,E49&gt;0),1,IF(AND(B49=0,E49&lt;0),-1,IF(ABS(((E49/B49)^(1/3))-1) &gt; 1000%, "&lt;&gt;1,000%",((E49/B49)^(1/3))-1))))</f>
        <v>-7.1604653653742245E-2</v>
      </c>
    </row>
    <row r="52" spans="1:10" x14ac:dyDescent="0.3">
      <c r="A52" s="1" t="s">
        <v>53</v>
      </c>
      <c r="G52" s="1"/>
    </row>
  </sheetData>
  <mergeCells count="6">
    <mergeCell ref="G12:H12"/>
    <mergeCell ref="A1:J1"/>
    <mergeCell ref="A2:J2"/>
    <mergeCell ref="A3:J3"/>
    <mergeCell ref="A4:J4"/>
    <mergeCell ref="G11:H11"/>
  </mergeCells>
  <dataValidations count="5">
    <dataValidation type="list" allowBlank="1" showInputMessage="1" sqref="B7:F8 B10:E11 I7:I8">
      <formula1>"..."</formula1>
    </dataValidation>
    <dataValidation type="list" allowBlank="1" showInputMessage="1" sqref="B6">
      <formula1>"..."</formula1>
    </dataValidation>
    <dataValidation type="list" allowBlank="1" showInputMessage="1" sqref="C6">
      <formula1>"..."</formula1>
    </dataValidation>
    <dataValidation type="list" allowBlank="1" showInputMessage="1" sqref="D6">
      <formula1>"..."</formula1>
    </dataValidation>
    <dataValidation type="list" allowBlank="1" showInputMessage="1" sqref="E6">
      <formula1>"..."</formula1>
    </dataValidation>
  </dataValidations>
  <printOptions horizontalCentered="1"/>
  <pageMargins left="0.45" right="0.45" top="0.4" bottom="0.75" header="0.3" footer="0.3"/>
  <pageSetup scale="72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"/>
  <sheetViews>
    <sheetView workbookViewId="0"/>
  </sheetViews>
  <sheetFormatPr defaultRowHeight="14.4" x14ac:dyDescent="0.3"/>
  <sheetData>
    <row r="1" spans="1:43" x14ac:dyDescent="0.3">
      <c r="A1" s="1"/>
      <c r="B1" s="3"/>
      <c r="C1" s="4"/>
      <c r="D1" s="4"/>
      <c r="E1" s="1"/>
      <c r="F1" s="1"/>
      <c r="G1" s="1"/>
      <c r="H1" s="1"/>
      <c r="I1" s="6"/>
      <c r="J1" s="3"/>
      <c r="K1" s="3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</sheetData>
  <dataValidations count="1">
    <dataValidation type="list" allowBlank="1" showInputMessage="1" sqref="B1:D1 I1:K1">
      <formula1>"..."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activeCell="A14" sqref="A14"/>
    </sheetView>
  </sheetViews>
  <sheetFormatPr defaultRowHeight="14.4" outlineLevelRow="1" x14ac:dyDescent="0.3"/>
  <cols>
    <col min="1" max="1" width="46.88671875" style="1" bestFit="1" customWidth="1"/>
    <col min="2" max="3" width="15.44140625" style="1" customWidth="1"/>
    <col min="4" max="4" width="1.33203125" style="1" customWidth="1"/>
    <col min="5" max="6" width="15.44140625" style="1" customWidth="1"/>
    <col min="7" max="7" width="6.44140625" style="1" bestFit="1" customWidth="1"/>
    <col min="8" max="8" width="14.33203125" style="1" bestFit="1" customWidth="1"/>
    <col min="9" max="16384" width="8.88671875" style="1"/>
  </cols>
  <sheetData>
    <row r="1" spans="1:8" x14ac:dyDescent="0.3">
      <c r="A1" s="41" t="str">
        <f>MID(B7,11,LEN(B7)-10)</f>
        <v>University of Cal Berkeley</v>
      </c>
      <c r="B1" s="41"/>
      <c r="C1" s="41"/>
      <c r="D1" s="41"/>
      <c r="E1" s="41"/>
      <c r="F1" s="41"/>
      <c r="G1" s="31"/>
      <c r="H1" s="31"/>
    </row>
    <row r="2" spans="1:8" x14ac:dyDescent="0.3">
      <c r="A2" s="41" t="str">
        <f>"SRECNA Forecast vs Operating Budget "&amp;RIGHT(B8,6)</f>
        <v>SRECNA Forecast vs Operating Budget (000s)</v>
      </c>
      <c r="B2" s="41"/>
      <c r="C2" s="41"/>
      <c r="D2" s="41"/>
      <c r="E2" s="41"/>
      <c r="F2" s="41"/>
      <c r="G2" s="31"/>
      <c r="H2" s="31"/>
    </row>
    <row r="3" spans="1:8" x14ac:dyDescent="0.3">
      <c r="A3" s="41" t="str">
        <f>" "&amp;B15&amp;" "</f>
        <v xml:space="preserve"> 2016-17 </v>
      </c>
      <c r="B3" s="41"/>
      <c r="C3" s="41"/>
      <c r="D3" s="41"/>
      <c r="E3" s="41"/>
      <c r="F3" s="41"/>
      <c r="G3" s="31"/>
      <c r="H3" s="31"/>
    </row>
    <row r="4" spans="1:8" x14ac:dyDescent="0.3">
      <c r="A4" s="41" t="str">
        <f>" "&amp;C7&amp;" "</f>
        <v xml:space="preserve"> Current Funds Excluding C&amp;G </v>
      </c>
      <c r="B4" s="41"/>
      <c r="C4" s="41"/>
      <c r="D4" s="41"/>
      <c r="E4" s="41"/>
      <c r="F4" s="41"/>
      <c r="G4" s="31"/>
      <c r="H4" s="31"/>
    </row>
    <row r="5" spans="1:8" x14ac:dyDescent="0.3">
      <c r="A5" s="34"/>
      <c r="B5" s="34"/>
      <c r="C5" s="34"/>
      <c r="D5" s="34"/>
      <c r="E5" s="34"/>
      <c r="F5" s="34"/>
      <c r="G5" s="31"/>
      <c r="H5" s="31"/>
    </row>
    <row r="6" spans="1:8" x14ac:dyDescent="0.3">
      <c r="A6" s="14"/>
      <c r="B6" s="14"/>
      <c r="C6" s="14"/>
      <c r="D6" s="14"/>
      <c r="E6" s="42" t="s">
        <v>55</v>
      </c>
      <c r="F6" s="42"/>
      <c r="G6" s="14"/>
      <c r="H6" s="14"/>
    </row>
    <row r="7" spans="1:8" ht="43.2" hidden="1" outlineLevel="1" x14ac:dyDescent="0.3">
      <c r="B7" s="30" t="s">
        <v>54</v>
      </c>
      <c r="C7" s="6" t="s">
        <v>15</v>
      </c>
      <c r="D7" s="3"/>
      <c r="E7" s="4"/>
      <c r="F7" s="4"/>
    </row>
    <row r="8" spans="1:8" hidden="1" outlineLevel="1" x14ac:dyDescent="0.3">
      <c r="B8" s="6" t="s">
        <v>43</v>
      </c>
      <c r="C8" s="6" t="s">
        <v>43</v>
      </c>
      <c r="D8" s="3"/>
      <c r="E8" s="4"/>
      <c r="F8" s="4"/>
      <c r="G8" s="3"/>
    </row>
    <row r="9" spans="1:8" hidden="1" outlineLevel="1" x14ac:dyDescent="0.3">
      <c r="B9" s="29" t="s">
        <v>12</v>
      </c>
      <c r="C9" s="29" t="s">
        <v>12</v>
      </c>
      <c r="D9" s="3"/>
      <c r="E9" s="4"/>
      <c r="F9" s="4"/>
      <c r="G9" s="3"/>
    </row>
    <row r="10" spans="1:8" hidden="1" outlineLevel="1" x14ac:dyDescent="0.3">
      <c r="B10" s="29" t="s">
        <v>13</v>
      </c>
      <c r="C10" s="29" t="s">
        <v>13</v>
      </c>
      <c r="D10" s="3"/>
      <c r="E10" s="4"/>
      <c r="F10" s="4"/>
      <c r="G10" s="3"/>
    </row>
    <row r="11" spans="1:8" hidden="1" outlineLevel="1" x14ac:dyDescent="0.3">
      <c r="B11" s="29" t="s">
        <v>14</v>
      </c>
      <c r="C11" s="29" t="s">
        <v>14</v>
      </c>
      <c r="D11" s="3"/>
      <c r="E11" s="4"/>
      <c r="F11" s="4"/>
      <c r="G11" s="3"/>
    </row>
    <row r="12" spans="1:8" hidden="1" outlineLevel="1" x14ac:dyDescent="0.3">
      <c r="B12" s="6" t="s">
        <v>11</v>
      </c>
      <c r="C12" s="6" t="s">
        <v>11</v>
      </c>
      <c r="D12" s="3"/>
      <c r="E12" s="3"/>
      <c r="F12" s="4"/>
      <c r="G12" s="4"/>
      <c r="H12" s="3"/>
    </row>
    <row r="13" spans="1:8" hidden="1" outlineLevel="1" x14ac:dyDescent="0.3">
      <c r="B13" s="32" t="s">
        <v>3</v>
      </c>
      <c r="C13" s="5" t="s">
        <v>2</v>
      </c>
    </row>
    <row r="14" spans="1:8" ht="28.8" customHeight="1" collapsed="1" x14ac:dyDescent="0.3">
      <c r="B14" s="33" t="s">
        <v>1</v>
      </c>
      <c r="C14" s="33" t="s">
        <v>49</v>
      </c>
      <c r="E14" s="43" t="str">
        <f>"FY"&amp;RIGHT(B15,2)&amp;" "&amp;B14&amp;" B/(W) FY"&amp;RIGHT(C15,2)&amp;" "&amp;C14</f>
        <v>FY17 Forecast B/(W) FY17 Operating Budget</v>
      </c>
      <c r="F14" s="43"/>
    </row>
    <row r="15" spans="1:8" ht="15" thickBot="1" x14ac:dyDescent="0.35">
      <c r="B15" s="25" t="s">
        <v>7</v>
      </c>
      <c r="C15" s="25" t="s">
        <v>7</v>
      </c>
      <c r="D15" s="27"/>
      <c r="E15" s="27" t="s">
        <v>50</v>
      </c>
      <c r="F15" s="28" t="s">
        <v>51</v>
      </c>
    </row>
    <row r="16" spans="1:8" hidden="1" outlineLevel="1" x14ac:dyDescent="0.3">
      <c r="A16" s="1" t="s">
        <v>16</v>
      </c>
      <c r="B16" s="15">
        <v>366314.19532209996</v>
      </c>
      <c r="C16" s="15">
        <v>366314.19532209996</v>
      </c>
      <c r="D16" s="15"/>
      <c r="E16" s="15">
        <f t="shared" ref="E16:E32" si="0">B16-C16</f>
        <v>0</v>
      </c>
      <c r="F16" s="20">
        <f t="shared" ref="F16:F48" si="1">IF(C16=0,"n/a",IF(ABS(E16/C16)&gt;1000%,"&lt;&gt;1,000%",IF(C16&lt;0,E16/ABS(C16),E16/C16)))</f>
        <v>0</v>
      </c>
    </row>
    <row r="17" spans="1:8" collapsed="1" x14ac:dyDescent="0.3">
      <c r="A17" s="1" t="s">
        <v>17</v>
      </c>
      <c r="B17" s="15">
        <v>845458.70080769784</v>
      </c>
      <c r="C17" s="15">
        <v>847556.54887769767</v>
      </c>
      <c r="D17" s="15"/>
      <c r="E17" s="15">
        <f t="shared" si="0"/>
        <v>-2097.8480699998327</v>
      </c>
      <c r="F17" s="20">
        <f t="shared" si="1"/>
        <v>-2.4751718015484912E-3</v>
      </c>
    </row>
    <row r="18" spans="1:8" x14ac:dyDescent="0.3">
      <c r="A18" s="1" t="s">
        <v>18</v>
      </c>
      <c r="B18" s="15">
        <v>7.3320131999999987</v>
      </c>
      <c r="C18" s="15">
        <v>107.33201319999998</v>
      </c>
      <c r="D18" s="15"/>
      <c r="E18" s="15">
        <f t="shared" si="0"/>
        <v>-99.999999999999972</v>
      </c>
      <c r="F18" s="20">
        <f t="shared" si="1"/>
        <v>-0.93168847782312902</v>
      </c>
    </row>
    <row r="19" spans="1:8" x14ac:dyDescent="0.3">
      <c r="A19" s="1" t="s">
        <v>19</v>
      </c>
      <c r="B19" s="15">
        <v>218707.82634396534</v>
      </c>
      <c r="C19" s="15">
        <v>218257.50092876537</v>
      </c>
      <c r="D19" s="15"/>
      <c r="E19" s="15">
        <f t="shared" si="0"/>
        <v>450.32541519997176</v>
      </c>
      <c r="F19" s="20">
        <f t="shared" si="1"/>
        <v>2.0632757787644074E-3</v>
      </c>
    </row>
    <row r="20" spans="1:8" x14ac:dyDescent="0.3">
      <c r="A20" s="1" t="s">
        <v>20</v>
      </c>
      <c r="B20" s="15">
        <v>55709.983723000005</v>
      </c>
      <c r="C20" s="15">
        <v>143309.98372299998</v>
      </c>
      <c r="D20" s="15"/>
      <c r="E20" s="15">
        <f t="shared" si="0"/>
        <v>-87599.999999999971</v>
      </c>
      <c r="F20" s="20">
        <f t="shared" si="1"/>
        <v>-0.61126236794025224</v>
      </c>
    </row>
    <row r="21" spans="1:8" x14ac:dyDescent="0.3">
      <c r="A21" s="1" t="s">
        <v>21</v>
      </c>
      <c r="B21" s="15">
        <v>326308.04024609888</v>
      </c>
      <c r="C21" s="15">
        <v>327807.24602525792</v>
      </c>
      <c r="D21" s="38"/>
      <c r="E21" s="15">
        <f t="shared" si="0"/>
        <v>-1499.2057791590341</v>
      </c>
      <c r="F21" s="20">
        <f t="shared" si="1"/>
        <v>-4.573436973518025E-3</v>
      </c>
    </row>
    <row r="22" spans="1:8" hidden="1" outlineLevel="1" x14ac:dyDescent="0.3">
      <c r="A22" s="1" t="s">
        <v>22</v>
      </c>
      <c r="B22" s="15">
        <v>254.10000999999997</v>
      </c>
      <c r="C22" s="15">
        <v>254.10000999999997</v>
      </c>
      <c r="D22" s="38"/>
      <c r="E22" s="15">
        <f t="shared" si="0"/>
        <v>0</v>
      </c>
      <c r="F22" s="20">
        <f t="shared" si="1"/>
        <v>0</v>
      </c>
    </row>
    <row r="23" spans="1:8" collapsed="1" x14ac:dyDescent="0.3">
      <c r="A23" s="8" t="s">
        <v>23</v>
      </c>
      <c r="B23" s="18">
        <v>1812760.1784660621</v>
      </c>
      <c r="C23" s="18">
        <v>1903606.9069000208</v>
      </c>
      <c r="D23" s="39"/>
      <c r="E23" s="18">
        <f t="shared" si="0"/>
        <v>-90846.72843395872</v>
      </c>
      <c r="F23" s="22">
        <f t="shared" si="1"/>
        <v>-4.7723470693800167E-2</v>
      </c>
    </row>
    <row r="24" spans="1:8" customFormat="1" x14ac:dyDescent="0.3">
      <c r="A24" s="1" t="s">
        <v>44</v>
      </c>
      <c r="B24" s="15">
        <v>-4.0745362639427189E-12</v>
      </c>
      <c r="C24" s="15">
        <v>7.916241884231568E-12</v>
      </c>
      <c r="D24" s="38"/>
      <c r="E24" s="15">
        <f t="shared" si="0"/>
        <v>-1.1990778148174287E-11</v>
      </c>
      <c r="F24" s="20">
        <f t="shared" si="1"/>
        <v>-1.5147058823529411</v>
      </c>
      <c r="G24" s="1"/>
      <c r="H24" s="1"/>
    </row>
    <row r="25" spans="1:8" customFormat="1" x14ac:dyDescent="0.3">
      <c r="A25" s="1" t="s">
        <v>45</v>
      </c>
      <c r="B25" s="15">
        <v>2.5538611225783823E-11</v>
      </c>
      <c r="C25" s="15">
        <v>2.1333107724785804E-11</v>
      </c>
      <c r="D25" s="38"/>
      <c r="E25" s="15">
        <f t="shared" si="0"/>
        <v>4.2055035009980191E-12</v>
      </c>
      <c r="F25" s="20">
        <f t="shared" si="1"/>
        <v>0.19713506139154155</v>
      </c>
      <c r="G25" s="1"/>
      <c r="H25" s="1"/>
    </row>
    <row r="26" spans="1:8" customFormat="1" x14ac:dyDescent="0.3">
      <c r="A26" s="1" t="s">
        <v>24</v>
      </c>
      <c r="B26" s="15">
        <v>1.5112618712009861E-11</v>
      </c>
      <c r="C26" s="15">
        <v>-1.9422259356360882E-12</v>
      </c>
      <c r="D26" s="38"/>
      <c r="E26" s="15">
        <f t="shared" si="0"/>
        <v>1.7054844647645949E-11</v>
      </c>
      <c r="F26" s="20">
        <f t="shared" si="1"/>
        <v>8.7810817138843351</v>
      </c>
      <c r="G26" s="1"/>
      <c r="H26" s="1"/>
    </row>
    <row r="27" spans="1:8" customFormat="1" x14ac:dyDescent="0.3">
      <c r="A27" s="1" t="s">
        <v>25</v>
      </c>
      <c r="B27" s="15">
        <v>-3.4429831430315973E-11</v>
      </c>
      <c r="C27" s="15">
        <v>4.3182808440178635E-12</v>
      </c>
      <c r="D27" s="38"/>
      <c r="E27" s="15">
        <f t="shared" si="0"/>
        <v>-3.8748112274333834E-11</v>
      </c>
      <c r="F27" s="20">
        <f t="shared" si="1"/>
        <v>-8.9730412805391744</v>
      </c>
      <c r="G27" s="1"/>
      <c r="H27" s="1"/>
    </row>
    <row r="28" spans="1:8" customFormat="1" x14ac:dyDescent="0.3">
      <c r="A28" s="1" t="s">
        <v>46</v>
      </c>
      <c r="B28" s="15">
        <v>2.0700099412351845E-12</v>
      </c>
      <c r="C28" s="15">
        <v>7.2077455115504561E-12</v>
      </c>
      <c r="D28" s="38"/>
      <c r="E28" s="15">
        <f t="shared" si="0"/>
        <v>-5.1377355703152716E-12</v>
      </c>
      <c r="F28" s="20">
        <f t="shared" si="1"/>
        <v>-0.71280757097791803</v>
      </c>
      <c r="G28" s="1"/>
      <c r="H28" s="1"/>
    </row>
    <row r="29" spans="1:8" customFormat="1" hidden="1" outlineLevel="1" x14ac:dyDescent="0.3">
      <c r="A29" s="1" t="s">
        <v>47</v>
      </c>
      <c r="B29" s="15">
        <v>0</v>
      </c>
      <c r="C29" s="15">
        <v>0</v>
      </c>
      <c r="D29" s="38"/>
      <c r="E29" s="15">
        <f t="shared" si="0"/>
        <v>0</v>
      </c>
      <c r="F29" s="20" t="str">
        <f t="shared" si="1"/>
        <v>n/a</v>
      </c>
      <c r="G29" s="1"/>
      <c r="H29" s="1"/>
    </row>
    <row r="30" spans="1:8" customFormat="1" hidden="1" outlineLevel="1" x14ac:dyDescent="0.3">
      <c r="A30" s="1" t="s">
        <v>48</v>
      </c>
      <c r="B30" s="15">
        <v>0</v>
      </c>
      <c r="C30" s="15">
        <v>0</v>
      </c>
      <c r="D30" s="38"/>
      <c r="E30" s="15">
        <f t="shared" si="0"/>
        <v>0</v>
      </c>
      <c r="F30" s="20" t="str">
        <f t="shared" si="1"/>
        <v>n/a</v>
      </c>
      <c r="G30" s="1"/>
      <c r="H30" s="1"/>
    </row>
    <row r="31" spans="1:8" collapsed="1" x14ac:dyDescent="0.3">
      <c r="A31" s="8" t="s">
        <v>26</v>
      </c>
      <c r="B31" s="18">
        <v>4.2168721847701816E-12</v>
      </c>
      <c r="C31" s="18">
        <v>3.8833150028949602E-11</v>
      </c>
      <c r="D31" s="39"/>
      <c r="E31" s="18">
        <f t="shared" si="0"/>
        <v>-3.4616277844179422E-11</v>
      </c>
      <c r="F31" s="22">
        <f t="shared" si="1"/>
        <v>-0.89141050412787637</v>
      </c>
    </row>
    <row r="32" spans="1:8" x14ac:dyDescent="0.3">
      <c r="A32" s="8" t="s">
        <v>27</v>
      </c>
      <c r="B32" s="18">
        <v>1812760.1784660621</v>
      </c>
      <c r="C32" s="18">
        <v>1903606.9069000208</v>
      </c>
      <c r="D32" s="39"/>
      <c r="E32" s="18">
        <f t="shared" si="0"/>
        <v>-90846.72843395872</v>
      </c>
      <c r="F32" s="22">
        <f t="shared" si="1"/>
        <v>-4.7723470693800167E-2</v>
      </c>
    </row>
    <row r="33" spans="1:8" customFormat="1" x14ac:dyDescent="0.3">
      <c r="A33" s="1" t="s">
        <v>28</v>
      </c>
      <c r="B33" s="15">
        <v>425047.56433116051</v>
      </c>
      <c r="C33" s="15">
        <v>427023.49834090495</v>
      </c>
      <c r="D33" s="38"/>
      <c r="E33" s="15">
        <f t="shared" ref="E33:E42" si="2">C33-B33</f>
        <v>1975.9340097444365</v>
      </c>
      <c r="F33" s="20">
        <f t="shared" si="1"/>
        <v>4.6272254745264446E-3</v>
      </c>
      <c r="G33" s="1"/>
      <c r="H33" s="1"/>
    </row>
    <row r="34" spans="1:8" customFormat="1" x14ac:dyDescent="0.3">
      <c r="A34" s="1" t="s">
        <v>29</v>
      </c>
      <c r="B34" s="15">
        <v>594351.51471536467</v>
      </c>
      <c r="C34" s="15">
        <v>593604.06767943932</v>
      </c>
      <c r="D34" s="38"/>
      <c r="E34" s="15">
        <f t="shared" si="2"/>
        <v>-747.44703592534643</v>
      </c>
      <c r="F34" s="20">
        <f t="shared" si="1"/>
        <v>-1.2591676449376793E-3</v>
      </c>
      <c r="G34" s="1"/>
      <c r="H34" s="1"/>
    </row>
    <row r="35" spans="1:8" customFormat="1" x14ac:dyDescent="0.3">
      <c r="A35" s="1" t="s">
        <v>30</v>
      </c>
      <c r="B35" s="15">
        <v>421964.27447929513</v>
      </c>
      <c r="C35" s="15">
        <v>422657.79289626383</v>
      </c>
      <c r="D35" s="38"/>
      <c r="E35" s="15">
        <f t="shared" si="2"/>
        <v>693.51841696869815</v>
      </c>
      <c r="F35" s="20">
        <f t="shared" si="1"/>
        <v>1.6408508931454004E-3</v>
      </c>
      <c r="G35" s="1"/>
      <c r="H35" s="1"/>
    </row>
    <row r="36" spans="1:8" customFormat="1" x14ac:dyDescent="0.3">
      <c r="A36" s="8" t="s">
        <v>31</v>
      </c>
      <c r="B36" s="18">
        <v>1441363.3535258202</v>
      </c>
      <c r="C36" s="18">
        <v>1443285.3589166082</v>
      </c>
      <c r="D36" s="39"/>
      <c r="E36" s="18">
        <f t="shared" si="2"/>
        <v>1922.0053907879628</v>
      </c>
      <c r="F36" s="22">
        <f t="shared" si="1"/>
        <v>1.3316877212907518E-3</v>
      </c>
      <c r="G36" s="1"/>
      <c r="H36" s="1"/>
    </row>
    <row r="37" spans="1:8" x14ac:dyDescent="0.3">
      <c r="A37" s="1" t="s">
        <v>32</v>
      </c>
      <c r="B37" s="15">
        <v>123178.28812350699</v>
      </c>
      <c r="C37" s="15">
        <v>124287.51389016383</v>
      </c>
      <c r="D37" s="38"/>
      <c r="E37" s="15">
        <f t="shared" si="2"/>
        <v>1109.225766656833</v>
      </c>
      <c r="F37" s="20">
        <f t="shared" si="1"/>
        <v>8.9246757935562641E-3</v>
      </c>
    </row>
    <row r="38" spans="1:8" customFormat="1" x14ac:dyDescent="0.3">
      <c r="A38" s="1" t="s">
        <v>33</v>
      </c>
      <c r="B38" s="15">
        <v>67011.334331970545</v>
      </c>
      <c r="C38" s="15">
        <v>66261.565241970573</v>
      </c>
      <c r="D38" s="38"/>
      <c r="E38" s="15">
        <f t="shared" si="2"/>
        <v>-749.76908999997249</v>
      </c>
      <c r="F38" s="20">
        <f t="shared" si="1"/>
        <v>-1.1315293975655484E-2</v>
      </c>
      <c r="G38" s="1"/>
      <c r="H38" s="1"/>
    </row>
    <row r="39" spans="1:8" customFormat="1" x14ac:dyDescent="0.3">
      <c r="A39" s="1" t="s">
        <v>34</v>
      </c>
      <c r="B39" s="15">
        <v>335548.09398077452</v>
      </c>
      <c r="C39" s="15">
        <v>344335.63875855424</v>
      </c>
      <c r="D39" s="38"/>
      <c r="E39" s="15">
        <f t="shared" si="2"/>
        <v>8787.5447777797235</v>
      </c>
      <c r="F39" s="20">
        <f t="shared" si="1"/>
        <v>2.5520288313640078E-2</v>
      </c>
      <c r="G39" s="1"/>
      <c r="H39" s="1"/>
    </row>
    <row r="40" spans="1:8" customFormat="1" x14ac:dyDescent="0.3">
      <c r="A40" s="1" t="s">
        <v>35</v>
      </c>
      <c r="B40" s="15">
        <v>-9114</v>
      </c>
      <c r="C40" s="15">
        <v>-8981</v>
      </c>
      <c r="D40" s="38"/>
      <c r="E40" s="15">
        <f t="shared" si="2"/>
        <v>133</v>
      </c>
      <c r="F40" s="20">
        <f t="shared" si="1"/>
        <v>1.4809041309431021E-2</v>
      </c>
      <c r="G40" s="1"/>
      <c r="H40" s="1"/>
    </row>
    <row r="41" spans="1:8" customFormat="1" x14ac:dyDescent="0.3">
      <c r="A41" s="8" t="s">
        <v>36</v>
      </c>
      <c r="B41" s="18">
        <v>516623.716436252</v>
      </c>
      <c r="C41" s="18">
        <v>525903.71789068857</v>
      </c>
      <c r="D41" s="39"/>
      <c r="E41" s="18">
        <f t="shared" si="2"/>
        <v>9280.0014544365695</v>
      </c>
      <c r="F41" s="22">
        <f t="shared" si="1"/>
        <v>1.7645818309969544E-2</v>
      </c>
      <c r="G41" s="1"/>
      <c r="H41" s="1"/>
    </row>
    <row r="42" spans="1:8" x14ac:dyDescent="0.3">
      <c r="A42" s="8" t="s">
        <v>37</v>
      </c>
      <c r="B42" s="18">
        <v>1957987.0699620724</v>
      </c>
      <c r="C42" s="18">
        <v>1969189.0768072966</v>
      </c>
      <c r="D42" s="39"/>
      <c r="E42" s="18">
        <f t="shared" si="2"/>
        <v>11202.006845224183</v>
      </c>
      <c r="F42" s="22">
        <f t="shared" si="1"/>
        <v>5.6886395405901409E-3</v>
      </c>
    </row>
    <row r="43" spans="1:8" x14ac:dyDescent="0.3">
      <c r="A43" s="8" t="s">
        <v>38</v>
      </c>
      <c r="B43" s="18">
        <v>-145226.89149601024</v>
      </c>
      <c r="C43" s="18">
        <v>-65582.169907275602</v>
      </c>
      <c r="D43" s="39"/>
      <c r="E43" s="18">
        <f t="shared" ref="E43:E48" si="3">B43-C43</f>
        <v>-79644.721588734639</v>
      </c>
      <c r="F43" s="22">
        <f t="shared" si="1"/>
        <v>-1.2144264470257937</v>
      </c>
    </row>
    <row r="44" spans="1:8" x14ac:dyDescent="0.3">
      <c r="A44" s="1" t="s">
        <v>39</v>
      </c>
      <c r="B44" s="15">
        <v>87426.016889999999</v>
      </c>
      <c r="C44" s="15">
        <v>-173.9831100000001</v>
      </c>
      <c r="D44" s="38"/>
      <c r="E44" s="15">
        <f t="shared" si="3"/>
        <v>87600</v>
      </c>
      <c r="F44" s="20" t="str">
        <f t="shared" si="1"/>
        <v>&lt;&gt;1,000%</v>
      </c>
    </row>
    <row r="45" spans="1:8" x14ac:dyDescent="0.3">
      <c r="A45" s="1" t="s">
        <v>40</v>
      </c>
      <c r="B45" s="15">
        <v>-125248.70626333334</v>
      </c>
      <c r="C45" s="15">
        <v>-124720.01908333333</v>
      </c>
      <c r="D45" s="38"/>
      <c r="E45" s="15">
        <f t="shared" si="3"/>
        <v>-528.68718000000808</v>
      </c>
      <c r="F45" s="20">
        <f t="shared" si="1"/>
        <v>-4.2389921352301808E-3</v>
      </c>
    </row>
    <row r="46" spans="1:8" x14ac:dyDescent="0.3">
      <c r="A46" s="1" t="s">
        <v>41</v>
      </c>
      <c r="B46" s="15">
        <v>79900.11198000997</v>
      </c>
      <c r="C46" s="15">
        <v>79719.588000010001</v>
      </c>
      <c r="D46" s="38"/>
      <c r="E46" s="15">
        <f t="shared" si="3"/>
        <v>180.52397999996901</v>
      </c>
      <c r="F46" s="20">
        <f t="shared" si="1"/>
        <v>2.2644871170175436E-3</v>
      </c>
    </row>
    <row r="47" spans="1:8" x14ac:dyDescent="0.3">
      <c r="A47" s="8" t="s">
        <v>42</v>
      </c>
      <c r="B47" s="18">
        <v>42077.422606676635</v>
      </c>
      <c r="C47" s="18">
        <v>-45174.414193323326</v>
      </c>
      <c r="D47" s="39"/>
      <c r="E47" s="18">
        <f t="shared" si="3"/>
        <v>87251.836799999961</v>
      </c>
      <c r="F47" s="22">
        <f t="shared" si="1"/>
        <v>1.9314436801904469</v>
      </c>
    </row>
    <row r="48" spans="1:8" ht="15" thickBot="1" x14ac:dyDescent="0.35">
      <c r="A48" s="8" t="s">
        <v>8</v>
      </c>
      <c r="B48" s="19">
        <v>-103149.4688893336</v>
      </c>
      <c r="C48" s="19">
        <v>-110756.58410059894</v>
      </c>
      <c r="D48" s="39"/>
      <c r="E48" s="19">
        <f t="shared" si="3"/>
        <v>7607.1152112653363</v>
      </c>
      <c r="F48" s="23">
        <f t="shared" si="1"/>
        <v>6.8683187307003624E-2</v>
      </c>
    </row>
    <row r="49" spans="1:6" ht="8.4" customHeight="1" thickTop="1" x14ac:dyDescent="0.3">
      <c r="A49" s="8"/>
      <c r="B49" s="17"/>
      <c r="C49" s="17"/>
      <c r="D49" s="17"/>
      <c r="E49" s="17"/>
      <c r="F49" s="21"/>
    </row>
    <row r="50" spans="1:6" x14ac:dyDescent="0.3">
      <c r="A50" s="8" t="s">
        <v>9</v>
      </c>
      <c r="B50" s="17">
        <v>856589.15391999972</v>
      </c>
      <c r="C50" s="17">
        <v>791676.46261302836</v>
      </c>
      <c r="D50" s="17"/>
      <c r="E50" s="17"/>
      <c r="F50" s="21"/>
    </row>
    <row r="51" spans="1:6" x14ac:dyDescent="0.3">
      <c r="A51" s="8" t="s">
        <v>10</v>
      </c>
      <c r="B51" s="17">
        <v>753439.68503066618</v>
      </c>
      <c r="C51" s="17">
        <v>680919.87851242942</v>
      </c>
      <c r="D51" s="17"/>
      <c r="E51" s="17">
        <f>B51-C51</f>
        <v>72519.806518236757</v>
      </c>
      <c r="F51" s="21">
        <f>IF(C51=0,"n/a",IF(ABS(E51/C51)&gt;1000%,"&lt;&gt;1,000%",IF(C51&lt;0,E51/ABS(C51),E51/C51)))</f>
        <v>0.10650270142893617</v>
      </c>
    </row>
    <row r="54" spans="1:6" x14ac:dyDescent="0.3">
      <c r="A54" s="1" t="s">
        <v>53</v>
      </c>
    </row>
  </sheetData>
  <mergeCells count="6">
    <mergeCell ref="E14:F14"/>
    <mergeCell ref="A1:F1"/>
    <mergeCell ref="A2:F2"/>
    <mergeCell ref="A3:F3"/>
    <mergeCell ref="A4:F4"/>
    <mergeCell ref="E6:F6"/>
  </mergeCells>
  <dataValidations count="3">
    <dataValidation type="list" allowBlank="1" showInputMessage="1" sqref="B8:G11 B12:H12">
      <formula1>"..."</formula1>
    </dataValidation>
    <dataValidation type="list" allowBlank="1" showInputMessage="1" sqref="B7">
      <formula1>"..."</formula1>
    </dataValidation>
    <dataValidation type="list" allowBlank="1" showInputMessage="1" sqref="C7">
      <formula1>"..."</formula1>
    </dataValidation>
  </dataValidations>
  <pageMargins left="0.7" right="0.7" top="0.5" bottom="0.75" header="0.3" footer="0.3"/>
  <pageSetup scale="63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"/>
  <sheetViews>
    <sheetView workbookViewId="0"/>
  </sheetViews>
  <sheetFormatPr defaultRowHeight="14.4" x14ac:dyDescent="0.3"/>
  <sheetData>
    <row r="1" spans="1:114" ht="15" thickBot="1" x14ac:dyDescent="0.35">
      <c r="A1" s="1"/>
      <c r="B1" s="8"/>
      <c r="C1" s="1"/>
      <c r="D1" s="1"/>
      <c r="E1" s="28"/>
      <c r="F1" s="1"/>
      <c r="G1" s="7"/>
      <c r="H1" s="7"/>
      <c r="I1" s="1"/>
      <c r="J1" s="7"/>
      <c r="K1" s="7"/>
      <c r="L1" s="1"/>
      <c r="M1" s="7"/>
      <c r="N1" s="7"/>
      <c r="O1" s="1"/>
      <c r="P1" s="7"/>
      <c r="Q1" s="7"/>
      <c r="R1" s="1"/>
      <c r="S1" s="7"/>
      <c r="T1" s="7"/>
      <c r="U1" s="1"/>
      <c r="V1" s="7"/>
      <c r="W1" s="7"/>
      <c r="X1" s="1"/>
      <c r="Y1" s="7"/>
      <c r="Z1" s="7"/>
      <c r="AA1" s="8"/>
      <c r="AB1" s="7"/>
      <c r="AC1" s="7"/>
      <c r="AD1" s="8"/>
      <c r="AE1" s="7"/>
      <c r="AF1" s="7"/>
      <c r="AG1" s="8"/>
      <c r="AH1" s="7"/>
      <c r="AI1" s="7"/>
      <c r="AJ1" s="8"/>
      <c r="AK1" s="7"/>
      <c r="AL1" s="7"/>
      <c r="AM1" s="8"/>
      <c r="AN1" s="7"/>
      <c r="AO1" s="7"/>
      <c r="AP1" s="8"/>
      <c r="AQ1" s="7"/>
      <c r="AR1" s="7"/>
      <c r="AS1" s="8"/>
      <c r="AT1" s="7"/>
      <c r="AU1" s="7"/>
      <c r="AV1" s="1"/>
      <c r="AW1" s="7"/>
      <c r="AX1" s="7"/>
      <c r="AY1" s="1"/>
      <c r="AZ1" s="7"/>
      <c r="BA1" s="7"/>
      <c r="BB1" s="1"/>
      <c r="BC1" s="7"/>
      <c r="BD1" s="7"/>
      <c r="BE1" s="8"/>
      <c r="BF1" s="7"/>
      <c r="BG1" s="7"/>
      <c r="BH1" s="8"/>
      <c r="BI1" s="7"/>
      <c r="BJ1" s="7"/>
      <c r="BK1" s="8"/>
      <c r="BL1" s="7"/>
      <c r="BM1" s="7"/>
      <c r="BN1" s="8"/>
      <c r="BO1" s="7"/>
      <c r="BP1" s="7"/>
      <c r="BQ1" s="1"/>
      <c r="BR1" s="7"/>
      <c r="BS1" s="7"/>
      <c r="BT1" s="1"/>
      <c r="BU1" s="7"/>
      <c r="BV1" s="7"/>
      <c r="BW1" s="1"/>
      <c r="BX1" s="7"/>
      <c r="BY1" s="7"/>
      <c r="BZ1" s="1"/>
      <c r="CA1" s="7"/>
      <c r="CB1" s="7"/>
      <c r="CC1" s="1"/>
      <c r="CD1" s="7"/>
      <c r="CE1" s="7"/>
      <c r="CF1" s="1"/>
      <c r="CG1" s="7"/>
      <c r="CH1" s="7"/>
      <c r="CI1" s="1"/>
      <c r="CJ1" s="7"/>
      <c r="CK1" s="7"/>
      <c r="CL1" s="1"/>
      <c r="CM1" s="7"/>
      <c r="CN1" s="7"/>
      <c r="CO1" s="1"/>
      <c r="CP1" s="7"/>
      <c r="CQ1" s="7"/>
      <c r="CR1" s="1"/>
      <c r="CS1" s="7"/>
      <c r="CT1" s="7"/>
      <c r="CU1" s="1"/>
      <c r="CV1" s="7"/>
      <c r="CW1" s="7"/>
      <c r="CX1" s="1"/>
      <c r="CY1" s="7"/>
      <c r="CZ1" s="7"/>
      <c r="DA1" s="3"/>
      <c r="DB1" s="29"/>
      <c r="DC1" s="29"/>
      <c r="DD1" s="29"/>
      <c r="DE1" s="3"/>
      <c r="DF1" s="8"/>
      <c r="DG1" s="1"/>
      <c r="DH1" s="1"/>
      <c r="DI1" s="1"/>
      <c r="DJ1" s="1"/>
    </row>
  </sheetData>
  <dataValidations count="1">
    <dataValidation type="list" allowBlank="1" showInputMessage="1" sqref="DA1:DE1">
      <formula1>"..."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FY17 Q1 Fcst Trend Analysis</vt:lpstr>
      <vt:lpstr>AF567380634048489F5A1A7214F61C3</vt:lpstr>
      <vt:lpstr>FY17 Q1 Fcst vs Budget Analysis</vt:lpstr>
      <vt:lpstr>81822B7660FC4F7D9F1ABBC2C4650C7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L Woodson Turman</dc:creator>
  <cp:lastModifiedBy>Maya L Woodson Turman</cp:lastModifiedBy>
  <cp:lastPrinted>2016-10-20T22:35:09Z</cp:lastPrinted>
  <dcterms:created xsi:type="dcterms:W3CDTF">2016-10-18T23:47:36Z</dcterms:created>
  <dcterms:modified xsi:type="dcterms:W3CDTF">2016-10-20T22:36:15Z</dcterms:modified>
</cp:coreProperties>
</file>