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PB Budget\Private\Central Resource Administration\Recharge\FY18 Budget - Recharge Rate Submission\"/>
    </mc:Choice>
  </mc:AlternateContent>
  <bookViews>
    <workbookView xWindow="0" yWindow="0" windowWidth="15330" windowHeight="7620" tabRatio="610"/>
  </bookViews>
  <sheets>
    <sheet name="Self Cert" sheetId="1" r:id="rId1"/>
    <sheet name="Narrative" sheetId="12" r:id="rId2"/>
    <sheet name="Rate Sheet &amp; Approval" sheetId="11" r:id="rId3"/>
    <sheet name="Productive Hours" sheetId="3" r:id="rId4"/>
    <sheet name="Hourly Rate Calculation" sheetId="8" r:id="rId5"/>
    <sheet name="Depreciation Schedule" sheetId="7" r:id="rId6"/>
    <sheet name="Mark-up" sheetId="4" r:id="rId7"/>
    <sheet name="Sample Rate - Photocopier" sheetId="6" r:id="rId8"/>
    <sheet name="Per Item Rate" sheetId="5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5">'Depreciation Schedule'!$A$1:$R$32</definedName>
    <definedName name="_xlnm.Print_Area" localSheetId="4">'Hourly Rate Calculation'!$A$3:$O$63</definedName>
    <definedName name="_xlnm.Print_Area" localSheetId="6">'Mark-up'!$A$1:$J$48</definedName>
    <definedName name="_xlnm.Print_Area" localSheetId="1">Narrative!$A$1:$G$47</definedName>
    <definedName name="_xlnm.Print_Area" localSheetId="3">'Productive Hours'!$A$1:$J$32</definedName>
    <definedName name="_xlnm.Print_Area" localSheetId="7">'Sample Rate - Photocopier'!$A$1:$J$35</definedName>
    <definedName name="_xlnm.Print_Area" localSheetId="0">'Self Cert'!$A$1:$P$122</definedName>
  </definedNames>
  <calcPr calcId="152511"/>
</workbook>
</file>

<file path=xl/calcChain.xml><?xml version="1.0" encoding="utf-8"?>
<calcChain xmlns="http://schemas.openxmlformats.org/spreadsheetml/2006/main">
  <c r="R27" i="7" l="1"/>
  <c r="R26" i="7"/>
  <c r="R25" i="7"/>
  <c r="R24" i="7"/>
  <c r="R22" i="7"/>
  <c r="R21" i="7"/>
  <c r="R20" i="7"/>
  <c r="R19" i="7"/>
  <c r="R18" i="7"/>
  <c r="J47" i="11" l="1"/>
  <c r="J45" i="11"/>
  <c r="J43" i="11"/>
  <c r="J41" i="11"/>
  <c r="J39" i="11"/>
  <c r="J37" i="11"/>
  <c r="J35" i="11"/>
  <c r="J33" i="11"/>
  <c r="J31" i="11"/>
  <c r="J29" i="11"/>
  <c r="J27" i="11"/>
  <c r="J25" i="11"/>
  <c r="J23" i="11"/>
  <c r="J21" i="11"/>
  <c r="G6" i="11"/>
  <c r="I58" i="8" l="1"/>
  <c r="O58" i="8" s="1"/>
  <c r="O44" i="8"/>
  <c r="I34" i="8"/>
  <c r="M34" i="8" s="1"/>
  <c r="I32" i="8"/>
  <c r="M30" i="8"/>
  <c r="I30" i="8"/>
  <c r="I28" i="8"/>
  <c r="M28" i="8" s="1"/>
  <c r="I26" i="8"/>
  <c r="M26" i="8" s="1"/>
  <c r="I24" i="8"/>
  <c r="I21" i="8"/>
  <c r="M21" i="8" s="1"/>
  <c r="I19" i="8"/>
  <c r="M19" i="8" s="1"/>
  <c r="I16" i="8"/>
  <c r="M16" i="8" s="1"/>
  <c r="I14" i="8"/>
  <c r="M14" i="8" s="1"/>
  <c r="A6" i="8"/>
  <c r="A5" i="8"/>
  <c r="A3" i="8"/>
  <c r="E29" i="7"/>
  <c r="D29" i="7"/>
  <c r="Q27" i="7"/>
  <c r="P27" i="7"/>
  <c r="O27" i="7"/>
  <c r="N27" i="7"/>
  <c r="G27" i="7"/>
  <c r="Q26" i="7"/>
  <c r="P26" i="7"/>
  <c r="O26" i="7"/>
  <c r="N26" i="7"/>
  <c r="G26" i="7"/>
  <c r="Q25" i="7"/>
  <c r="P25" i="7"/>
  <c r="O25" i="7"/>
  <c r="N25" i="7"/>
  <c r="G25" i="7"/>
  <c r="Q24" i="7"/>
  <c r="P24" i="7"/>
  <c r="O24" i="7"/>
  <c r="N24" i="7"/>
  <c r="G24" i="7"/>
  <c r="G23" i="7"/>
  <c r="Q22" i="7"/>
  <c r="P22" i="7"/>
  <c r="O22" i="7"/>
  <c r="N22" i="7"/>
  <c r="G22" i="7"/>
  <c r="Q21" i="7"/>
  <c r="P21" i="7"/>
  <c r="O21" i="7"/>
  <c r="N21" i="7"/>
  <c r="G21" i="7"/>
  <c r="Q20" i="7"/>
  <c r="P20" i="7"/>
  <c r="O20" i="7"/>
  <c r="N20" i="7"/>
  <c r="G20" i="7"/>
  <c r="Q19" i="7"/>
  <c r="P19" i="7"/>
  <c r="O19" i="7"/>
  <c r="N19" i="7"/>
  <c r="G19" i="7"/>
  <c r="Q18" i="7"/>
  <c r="P18" i="7"/>
  <c r="O18" i="7"/>
  <c r="N18" i="7"/>
  <c r="G18" i="7"/>
  <c r="G17" i="7"/>
  <c r="G16" i="7"/>
  <c r="C3" i="7"/>
  <c r="A1" i="7"/>
  <c r="P16" i="7" l="1"/>
  <c r="R16" i="7"/>
  <c r="R29" i="7" s="1"/>
  <c r="Q17" i="7"/>
  <c r="R17" i="7"/>
  <c r="P17" i="7"/>
  <c r="P29" i="7" s="1"/>
  <c r="N17" i="7"/>
  <c r="G29" i="7"/>
  <c r="O16" i="7"/>
  <c r="O17" i="7"/>
  <c r="M32" i="8"/>
  <c r="O34" i="8" s="1"/>
  <c r="O16" i="8"/>
  <c r="M24" i="8"/>
  <c r="O26" i="8" s="1"/>
  <c r="O21" i="8"/>
  <c r="I36" i="8"/>
  <c r="O30" i="8"/>
  <c r="Q16" i="7"/>
  <c r="Q29" i="7" s="1"/>
  <c r="N16" i="7"/>
  <c r="N29" i="7" l="1"/>
  <c r="O29" i="7"/>
  <c r="M36" i="8"/>
  <c r="O36" i="8"/>
  <c r="O53" i="8" s="1"/>
  <c r="O61" i="8" s="1"/>
  <c r="I12" i="6" l="1"/>
  <c r="I10" i="6"/>
  <c r="I14" i="6" s="1"/>
  <c r="I17" i="6" l="1"/>
  <c r="I27" i="6" s="1"/>
  <c r="I31" i="6" s="1"/>
  <c r="I41" i="5" l="1"/>
  <c r="G39" i="5"/>
  <c r="I37" i="5"/>
  <c r="G35" i="5"/>
  <c r="I32" i="5" s="1"/>
  <c r="I21" i="5"/>
  <c r="G19" i="5"/>
  <c r="I17" i="5" s="1"/>
  <c r="G15" i="5"/>
  <c r="I12" i="5" s="1"/>
  <c r="A1" i="5"/>
  <c r="I25" i="5" l="1"/>
  <c r="I44" i="5"/>
  <c r="E52" i="5" s="1"/>
  <c r="G52" i="5" s="1"/>
  <c r="E54" i="5" l="1"/>
  <c r="G54" i="5" s="1"/>
  <c r="E53" i="5"/>
  <c r="G53" i="5" s="1"/>
  <c r="C40" i="4"/>
  <c r="J36" i="4" s="1"/>
  <c r="J23" i="4"/>
  <c r="J12" i="4"/>
  <c r="J10" i="4"/>
  <c r="J16" i="4" s="1"/>
  <c r="J14" i="4" l="1"/>
  <c r="J28" i="4" s="1"/>
  <c r="J34" i="4" s="1"/>
  <c r="J45" i="4" s="1"/>
  <c r="J27" i="3" l="1"/>
  <c r="J21" i="3"/>
  <c r="J29" i="3" s="1"/>
  <c r="J31" i="3" s="1"/>
  <c r="I85" i="1" l="1"/>
  <c r="K71" i="1"/>
  <c r="K70" i="1"/>
  <c r="K69" i="1"/>
</calcChain>
</file>

<file path=xl/sharedStrings.xml><?xml version="1.0" encoding="utf-8"?>
<sst xmlns="http://schemas.openxmlformats.org/spreadsheetml/2006/main" count="501" uniqueCount="351">
  <si>
    <t>Date:</t>
  </si>
  <si>
    <t>Nature of Services</t>
  </si>
  <si>
    <t>Yes</t>
  </si>
  <si>
    <t>No</t>
  </si>
  <si>
    <t>1.</t>
  </si>
  <si>
    <t>2.</t>
  </si>
  <si>
    <t>4.</t>
  </si>
  <si>
    <t>Is there need for this service by more than one department/</t>
  </si>
  <si>
    <t>activity/project?</t>
  </si>
  <si>
    <t>5.</t>
  </si>
  <si>
    <t>Is there another unit on campus that provides these or similar service?</t>
  </si>
  <si>
    <t>If yes, please identify:</t>
  </si>
  <si>
    <t>6.</t>
  </si>
  <si>
    <t>7.</t>
  </si>
  <si>
    <t>8.</t>
  </si>
  <si>
    <t>Are recharge rates identical for all campus customers?</t>
  </si>
  <si>
    <t>9.</t>
  </si>
  <si>
    <t>Are prorations or indirect allocations avoided?</t>
  </si>
  <si>
    <t>10.</t>
  </si>
  <si>
    <t>11.</t>
  </si>
  <si>
    <t>12.</t>
  </si>
  <si>
    <t>13.</t>
  </si>
  <si>
    <t>14.</t>
  </si>
  <si>
    <t>Unit:</t>
  </si>
  <si>
    <t>Does the unit generate more than $50,000 annually in recharge income?</t>
  </si>
  <si>
    <t>15.</t>
  </si>
  <si>
    <t>estimated income</t>
  </si>
  <si>
    <t>new service:</t>
  </si>
  <si>
    <t>% of total income</t>
  </si>
  <si>
    <t>total new service income</t>
  </si>
  <si>
    <t>total income-all services</t>
  </si>
  <si>
    <t>16.</t>
  </si>
  <si>
    <t>17.</t>
  </si>
  <si>
    <t>18.</t>
  </si>
  <si>
    <t>total estimated income-all sources</t>
  </si>
  <si>
    <t>total estimated income-Federal sources</t>
  </si>
  <si>
    <t>% Federal</t>
  </si>
  <si>
    <t>Review Data</t>
  </si>
  <si>
    <t xml:space="preserve">I.   Self Certification Checklist </t>
  </si>
  <si>
    <t>19.</t>
  </si>
  <si>
    <t>Org</t>
  </si>
  <si>
    <t>Fund</t>
  </si>
  <si>
    <t>Financial Summary</t>
  </si>
  <si>
    <t>This certification is submitted to cover the period:</t>
  </si>
  <si>
    <t>Program</t>
  </si>
  <si>
    <t>Additional Information</t>
  </si>
  <si>
    <t>20.</t>
  </si>
  <si>
    <t>21.</t>
  </si>
  <si>
    <t>22.</t>
  </si>
  <si>
    <t>*</t>
  </si>
  <si>
    <t>Do you include equipment depreciation in your rate development?</t>
  </si>
  <si>
    <t>Does this unit generate over $200,000 in annual revenue?</t>
  </si>
  <si>
    <t>3.</t>
  </si>
  <si>
    <t>Are rates to on-campus customers reasonable for the services provided?</t>
  </si>
  <si>
    <t>Certification</t>
  </si>
  <si>
    <t>Are only direct, identifiable and allowable costs covered?</t>
  </si>
  <si>
    <t>If yes, what is the rate of mark-up?</t>
  </si>
  <si>
    <t>Please estimate the average annual surcharge income generated by this unit</t>
  </si>
  <si>
    <t>$</t>
  </si>
  <si>
    <t>If yes, what is the estimated income to be generated by the new services?</t>
  </si>
  <si>
    <r>
      <t xml:space="preserve">Additional written information that helps to expedite review is always welcomed, but will be </t>
    </r>
    <r>
      <rPr>
        <b/>
        <sz val="10"/>
        <rFont val="Geneva"/>
      </rPr>
      <t>required</t>
    </r>
    <r>
      <rPr>
        <sz val="10"/>
        <rFont val="Geneva"/>
      </rPr>
      <t xml:space="preserve"> when:</t>
    </r>
  </si>
  <si>
    <t>proposed rates exceed the previously approved rates by more than 5%</t>
  </si>
  <si>
    <t>Were Federal funds used to purchase any of the depreciated equipment?</t>
  </si>
  <si>
    <t>Does the unit provide service to non-UC (or non-UC affliated) customers?</t>
  </si>
  <si>
    <t>If yes, does the unit impose surcharges?</t>
  </si>
  <si>
    <t>Will any of the recharge income originate from Federal sources?</t>
  </si>
  <si>
    <t>Is the service identifiable as opposed to general?</t>
  </si>
  <si>
    <t>Policy Reference</t>
  </si>
  <si>
    <t>plus any probable increases?</t>
  </si>
  <si>
    <t>Are rate computations based on current labor rates and material costs</t>
  </si>
  <si>
    <t>a)</t>
  </si>
  <si>
    <t>b)</t>
  </si>
  <si>
    <t>c)</t>
  </si>
  <si>
    <t>d)</t>
  </si>
  <si>
    <t>e)</t>
  </si>
  <si>
    <t>(add more lines if necessary)</t>
  </si>
  <si>
    <t>This self-certification will be reviewed under the direction of the Recharge Committee.</t>
  </si>
  <si>
    <t>Since the last rate approval, are any of the proposed rates new to the unit?</t>
  </si>
  <si>
    <t>Services</t>
  </si>
  <si>
    <t xml:space="preserve">Percent </t>
  </si>
  <si>
    <t>Description of Service</t>
  </si>
  <si>
    <t>Increase</t>
  </si>
  <si>
    <t>(per price category)</t>
  </si>
  <si>
    <t>Rate per hour or unit of service</t>
  </si>
  <si>
    <t>(a)</t>
  </si>
  <si>
    <t>(b)</t>
  </si>
  <si>
    <t>(c)</t>
  </si>
  <si>
    <t>(d)</t>
  </si>
  <si>
    <t>[(c-b)/b]</t>
  </si>
  <si>
    <t>University and Federal policy.</t>
  </si>
  <si>
    <t>Rechg Activity Description</t>
  </si>
  <si>
    <t>Prior Period Approved</t>
  </si>
  <si>
    <t>Rates</t>
  </si>
  <si>
    <t>Current Period Proposed</t>
  </si>
  <si>
    <t>UNIVERSITY OF CALIFORNIA, BERKELEY - RECHARGE ACTIVITY PROPOSED RATES</t>
  </si>
  <si>
    <t>Certification Period:</t>
  </si>
  <si>
    <t>UNIVERSITY OF CALIFORNIA, BERKELEY - RECHARGE ACTIVITY SELF CERTIFICATION</t>
  </si>
  <si>
    <t>BFB A-47.VI.C.1</t>
  </si>
  <si>
    <t>BFB A-56.IV.H</t>
  </si>
  <si>
    <t>BFB A-47 &amp; A-56</t>
  </si>
  <si>
    <t>BFB A-47.IV.D</t>
  </si>
  <si>
    <t>BFB A-56.IV.B</t>
  </si>
  <si>
    <t>(if all new services total over 10% of total income,a more detailed review may be required--see UCB rechg policy statement)</t>
  </si>
  <si>
    <t>Prepared By:</t>
  </si>
  <si>
    <t>email:</t>
  </si>
  <si>
    <t>BFB A-47.VI.C.4</t>
  </si>
  <si>
    <t>BFB A-47.VI.C.3</t>
  </si>
  <si>
    <t>BFB A-47.VI.D.2</t>
  </si>
  <si>
    <t>BFB A-47.VI.D.4</t>
  </si>
  <si>
    <t>BFB A-47.VI.D.1</t>
  </si>
  <si>
    <t>BFB A-47.VI.D.3</t>
  </si>
  <si>
    <t>UCB Rechg Policy Sect L.</t>
  </si>
  <si>
    <t>Is the unit proposing rate changes?</t>
  </si>
  <si>
    <t>If yes, are any proposed rates different from the previously approved rates by 5% or more?</t>
  </si>
  <si>
    <t>For depreciation calculation, were useful lives other than those found at UCOP's website used?</t>
  </si>
  <si>
    <t>UCB Rechg Policy Sect E.</t>
  </si>
  <si>
    <t>UCB rechg policy Sect E.&amp; F</t>
  </si>
  <si>
    <t>UCB rechg policy Sect E.viii &amp; ix</t>
  </si>
  <si>
    <t>UCB rechg policy Sect F</t>
  </si>
  <si>
    <t>UCB rechg policy Sect F&amp;G</t>
  </si>
  <si>
    <t>BFB A-47.IV.D.3 &amp;</t>
  </si>
  <si>
    <t xml:space="preserve">The unit's balance as of </t>
  </si>
  <si>
    <t xml:space="preserve">is </t>
  </si>
  <si>
    <t xml:space="preserve">                  (Federally purchased equipment costs may not be recovered through a recharge rate)</t>
  </si>
  <si>
    <t xml:space="preserve">              (If yes, please attach a copy of the "proposed rates" sheet)</t>
  </si>
  <si>
    <t>Proposed effective date of any rate changes:</t>
  </si>
  <si>
    <t>I certify that to the best of my knowledge the above is accurate and has been prepared in compliance with current</t>
  </si>
  <si>
    <t>Date</t>
  </si>
  <si>
    <t>If no, please attach a surplus/deficit reduction plan</t>
  </si>
  <si>
    <r>
      <t xml:space="preserve">Is the balance within tolerance </t>
    </r>
    <r>
      <rPr>
        <i/>
        <sz val="8"/>
        <rFont val="Geneva"/>
      </rPr>
      <t>(tolerance =1 month ave. operating expenditure)</t>
    </r>
    <r>
      <rPr>
        <sz val="10"/>
        <rFont val="Geneva"/>
      </rPr>
      <t>?</t>
    </r>
  </si>
  <si>
    <t>to</t>
  </si>
  <si>
    <t>a surplus or deficit in the current period exceeds the published tolerance levels</t>
  </si>
  <si>
    <t>Do rates comply with all other Direct Costing Policies?</t>
  </si>
  <si>
    <t>(if "no", then self cert is not necessary--see guidance in UCB rechg policy statement )</t>
  </si>
  <si>
    <t>List all currently provided services and their rates even if a rate remains unchanged. If new services are proposed, please</t>
  </si>
  <si>
    <t xml:space="preserve">     indicate "new" in column (b).  If current services are to be discontinued, please indicate "discontinued" in column (c).</t>
  </si>
  <si>
    <t>BFB A-56.IV.D, UCB policy Sect H</t>
  </si>
  <si>
    <t>UCB rechg policy Sect J</t>
  </si>
  <si>
    <t>23.</t>
  </si>
  <si>
    <t>Does the unit maintain an inventory with a value greater than $50,000?</t>
  </si>
  <si>
    <t>$  (surplus)/deficit</t>
  </si>
  <si>
    <t>Recharge Policy Compliance &amp; Rates</t>
  </si>
  <si>
    <t>UCB rechg policy Sect N</t>
  </si>
  <si>
    <t>Does the unit's billing practice comply with recharge billing policy?</t>
  </si>
  <si>
    <t>(continued)</t>
  </si>
  <si>
    <t xml:space="preserve">             (if increase is 5% or more, a more detailed review may be required--see UCB rechg policy statement)</t>
  </si>
  <si>
    <t>24.</t>
  </si>
  <si>
    <t xml:space="preserve">            (if over 25% of total, a more detailed review may be required--see UCB rechg policy statement)</t>
  </si>
  <si>
    <t>( Units with balances outside of  tolerance may require a more detailed review-see UCB rechg policy statement )</t>
  </si>
  <si>
    <t>Chartfield 1</t>
  </si>
  <si>
    <t>Chartfield 2</t>
  </si>
  <si>
    <t>Date Submitted:</t>
  </si>
  <si>
    <t xml:space="preserve">reserves, surcharges, subsidy). </t>
  </si>
  <si>
    <t>_______________</t>
  </si>
  <si>
    <t xml:space="preserve">Control Unit Representative </t>
  </si>
  <si>
    <t>Department Administrator/Financial Reviewer</t>
  </si>
  <si>
    <t>UNIVERSITY OF CALIFORNIA, BERKELEY - RECHARGE ACTIVITY REVIEW AND PROPOSAL</t>
  </si>
  <si>
    <t>SAMPLE RATE CALCULATION - SHOP SERVICES</t>
  </si>
  <si>
    <t xml:space="preserve">HOURLY LABOR RATE CALCULATION - </t>
  </si>
  <si>
    <t>Productive Hour Calculation</t>
  </si>
  <si>
    <t>Yearly Standard</t>
  </si>
  <si>
    <t>Total working hours for the year</t>
  </si>
  <si>
    <t>2088 hours</t>
  </si>
  <si>
    <t>Standard deductions (hours)</t>
  </si>
  <si>
    <t>Holidays</t>
  </si>
  <si>
    <t>12 days = 96 hours</t>
  </si>
  <si>
    <t>Vacation leave (averaged for entire group of employees)</t>
  </si>
  <si>
    <t>18 days = 144 hours</t>
  </si>
  <si>
    <t>Sick leave (averaged for entire group of employees)</t>
  </si>
  <si>
    <t>Other administrative time off (meetings, travel, training, etc.)</t>
  </si>
  <si>
    <t>Subtotal</t>
  </si>
  <si>
    <t>Other time deductions (Non-productive time unique to the cost center, e.g.</t>
  </si>
  <si>
    <t>training, set-up and close-down)</t>
  </si>
  <si>
    <t>Total deductions</t>
  </si>
  <si>
    <t xml:space="preserve">       </t>
  </si>
  <si>
    <t xml:space="preserve"> Productive Hour Standard </t>
  </si>
  <si>
    <t xml:space="preserve">   (2088 hours less total deductions)</t>
  </si>
  <si>
    <t>SAMPLE RATE CALCULATION - STOREROOM</t>
  </si>
  <si>
    <t xml:space="preserve">MARK-UP ON STOCK ITEMS </t>
  </si>
  <si>
    <t xml:space="preserve">PROJECTED OPERATING COSTS </t>
  </si>
  <si>
    <t xml:space="preserve">Staff Salaries </t>
  </si>
  <si>
    <t>Storeroom Manager</t>
  </si>
  <si>
    <t>mos @</t>
  </si>
  <si>
    <t>@</t>
  </si>
  <si>
    <t>per month</t>
  </si>
  <si>
    <t>Storekeeper (2)</t>
  </si>
  <si>
    <t>Total Salaries</t>
  </si>
  <si>
    <t>Benefits</t>
  </si>
  <si>
    <t>of staff salaries</t>
  </si>
  <si>
    <t>Supplies &amp; Expense</t>
  </si>
  <si>
    <t>General operating expenses (Telephones, office supplies, postage,</t>
  </si>
  <si>
    <t>forms, computer supplies, etc.)</t>
  </si>
  <si>
    <t>Equipment Depreciation</t>
  </si>
  <si>
    <t>(From Depreciation Table)</t>
  </si>
  <si>
    <t>Shrinkage (Breakage or Theft)</t>
  </si>
  <si>
    <t xml:space="preserve">SUBTOTAL PROJECTED OPERATING COSTS </t>
  </si>
  <si>
    <t>ADJUSTMENT FOR PRIOR YEARS' OPERATIONS</t>
  </si>
  <si>
    <t>Deduct Surplus or Add Deficit</t>
  </si>
  <si>
    <t>TOTAL COSTS TO RECOVER</t>
  </si>
  <si>
    <t>PROJECTED COST OF MATERIALS TO BE RESOLD</t>
  </si>
  <si>
    <t>Total Stock Purchases*</t>
  </si>
  <si>
    <t>Shrinkage</t>
  </si>
  <si>
    <t>Estimated  Inventory Credit</t>
  </si>
  <si>
    <t xml:space="preserve">* Including value of projected carryforward inventory </t>
  </si>
  <si>
    <t>MARK-UP CALCULATION</t>
  </si>
  <si>
    <t>(Operating Costs divided by Cost of Materials to be Resold)</t>
  </si>
  <si>
    <t xml:space="preserve"> </t>
  </si>
  <si>
    <t>SAMPLE RATE CALCULATION-PER ITEM</t>
  </si>
  <si>
    <t>INDIVIDUAL ITEM RATE CALCULATION</t>
  </si>
  <si>
    <t>COLOR SLIDES</t>
  </si>
  <si>
    <t>Total Slides Produced per Year</t>
  </si>
  <si>
    <t>Labor Cost per Slide</t>
  </si>
  <si>
    <t>Labor per slide in minutes</t>
  </si>
  <si>
    <t>Labor Costs per minute ($27.00/60)</t>
  </si>
  <si>
    <t>Special Equipment Costs per Slide</t>
  </si>
  <si>
    <t>Special Equipment Maintenance</t>
  </si>
  <si>
    <t>Special Equipment Depreciation</t>
  </si>
  <si>
    <t>Materials Costs per Slide</t>
  </si>
  <si>
    <t>Solution</t>
  </si>
  <si>
    <t>Slides</t>
  </si>
  <si>
    <t>Price Per Slide</t>
  </si>
  <si>
    <t>COLOR PRINTS</t>
  </si>
  <si>
    <t>Total Prints Produced per Year</t>
  </si>
  <si>
    <t>Labor Cost per Print</t>
  </si>
  <si>
    <t>Labor per print in minutes</t>
  </si>
  <si>
    <t>Special Equipment Costs per Print</t>
  </si>
  <si>
    <t>Materials Costs per Print</t>
  </si>
  <si>
    <t>Total Fixed Costs Per Print</t>
  </si>
  <si>
    <t>Paper Costs per Print</t>
  </si>
  <si>
    <t>Varies. See Table Below.</t>
  </si>
  <si>
    <t>Price Per Print</t>
  </si>
  <si>
    <t>Paper</t>
  </si>
  <si>
    <t>Fixed Costs</t>
  </si>
  <si>
    <t>Total</t>
  </si>
  <si>
    <t>4 X 5</t>
  </si>
  <si>
    <t>5 X 7</t>
  </si>
  <si>
    <t>8 X 10</t>
  </si>
  <si>
    <t>SAMPLE RATE CALCULATION  - PHOTOCOPIER SERVICE</t>
  </si>
  <si>
    <t xml:space="preserve">PER ITEM CHARGE RATE CALCULATION - EXAMPLE 1  </t>
  </si>
  <si>
    <t xml:space="preserve">Administrative Assistant I </t>
  </si>
  <si>
    <t>Copier leases, maintenance, toner, developer, paper</t>
  </si>
  <si>
    <t>Adjustment for Previous Years' Operations</t>
  </si>
  <si>
    <t xml:space="preserve">TOTAL PROJECTED OPERATING COSTS </t>
  </si>
  <si>
    <t>TOTAL COPIES PER YEAR</t>
  </si>
  <si>
    <t>RATE PER COPY</t>
  </si>
  <si>
    <t>Operating Costs divided by Total Copies Per Year</t>
  </si>
  <si>
    <t>Recharge Activity:</t>
  </si>
  <si>
    <t xml:space="preserve">DEPRECIATION SCHEDULE </t>
  </si>
  <si>
    <t>Initial Cost of Equipment</t>
  </si>
  <si>
    <t>Equipment</t>
  </si>
  <si>
    <t>Date of</t>
  </si>
  <si>
    <t>Salvage</t>
  </si>
  <si>
    <t>Percentage</t>
  </si>
  <si>
    <t>Amount</t>
  </si>
  <si>
    <t>Useful</t>
  </si>
  <si>
    <t xml:space="preserve">Number of </t>
  </si>
  <si>
    <t>Prior Year(s)</t>
  </si>
  <si>
    <t>Item*</t>
  </si>
  <si>
    <t>Purchase</t>
  </si>
  <si>
    <t>Amt charged</t>
  </si>
  <si>
    <t>Value</t>
  </si>
  <si>
    <t>Recharge</t>
  </si>
  <si>
    <t>to be</t>
  </si>
  <si>
    <t>Life</t>
  </si>
  <si>
    <t>Months</t>
  </si>
  <si>
    <t>Accum.</t>
  </si>
  <si>
    <t>Item Description and UC Property Number</t>
  </si>
  <si>
    <t>(mm/dd/yy)</t>
  </si>
  <si>
    <t>to recharge</t>
  </si>
  <si>
    <t>Usage</t>
  </si>
  <si>
    <t>Depreciated</t>
  </si>
  <si>
    <t>(Months)</t>
  </si>
  <si>
    <t>Depreciation</t>
  </si>
  <si>
    <t>center</t>
  </si>
  <si>
    <t xml:space="preserve">Description                      </t>
  </si>
  <si>
    <t>Lathe</t>
  </si>
  <si>
    <t>95-125862</t>
  </si>
  <si>
    <t>97-152560</t>
  </si>
  <si>
    <t>TOTALS</t>
  </si>
  <si>
    <t>*  Do not delete equipment from depreciation schedule until it has been either replaced or salvaged.</t>
  </si>
  <si>
    <t xml:space="preserve">PROJECTED GENERAL OPERATING COSTS </t>
  </si>
  <si>
    <t>Total Annual</t>
  </si>
  <si>
    <t>Salaries and Benefits</t>
  </si>
  <si>
    <t>Salary</t>
  </si>
  <si>
    <t>Rate</t>
  </si>
  <si>
    <t>Cost</t>
  </si>
  <si>
    <t>Supervisory Personnel</t>
  </si>
  <si>
    <t>Super. Mechanical Shop</t>
  </si>
  <si>
    <t>Support Personnel</t>
  </si>
  <si>
    <t>Purchasing Asst II</t>
  </si>
  <si>
    <t>Productive Personnel</t>
  </si>
  <si>
    <t>Dev Technician V</t>
  </si>
  <si>
    <t>Dev Technician IV</t>
  </si>
  <si>
    <t>Jr Development Engr</t>
  </si>
  <si>
    <t>Total Salaries and Benefits</t>
  </si>
  <si>
    <t>General costs not attributable to a specific service (Telephones, office supplies, postage,</t>
  </si>
  <si>
    <t>forms, computer supplies, training costs etc.)</t>
  </si>
  <si>
    <t>General equipment not attributable to a specific service. From Depreciation Table</t>
  </si>
  <si>
    <t>Subsidy</t>
  </si>
  <si>
    <t>Must be a subsidy that lowers the rate for all UC customers.</t>
  </si>
  <si>
    <t>(Deduct Surplus) or Add Deficit</t>
  </si>
  <si>
    <t>TOTAL PRODUCTIVE HOURS</t>
  </si>
  <si>
    <t>Total FTE of Productive Personnel</t>
  </si>
  <si>
    <t>Productive Hours per FTE</t>
  </si>
  <si>
    <t>HOURLY RATE</t>
  </si>
  <si>
    <t>Operating Costs divided by (Productive Hours times FTE)</t>
  </si>
  <si>
    <t>FY16</t>
  </si>
  <si>
    <t>FY15</t>
  </si>
  <si>
    <t>Recharge Facility Director/Manager/Dean/Dept. Head</t>
  </si>
  <si>
    <t>Are rates published and distributed? What is your website link?</t>
  </si>
  <si>
    <t>Transmission EM services</t>
    <phoneticPr fontId="0" type="noConversion"/>
  </si>
  <si>
    <t>TM-1000 SEM</t>
    <phoneticPr fontId="0" type="noConversion"/>
  </si>
  <si>
    <t>Sputter coating</t>
    <phoneticPr fontId="0" type="noConversion"/>
  </si>
  <si>
    <t>discontinued</t>
  </si>
  <si>
    <t>High Pressure Freezer</t>
    <phoneticPr fontId="0" type="noConversion"/>
  </si>
  <si>
    <t>Freeze Substitution</t>
    <phoneticPr fontId="0" type="noConversion"/>
  </si>
  <si>
    <t>supplies at cost</t>
  </si>
  <si>
    <t>UNIT NAME HERE</t>
  </si>
  <si>
    <t>PREPARER'S NAME HERE</t>
  </si>
  <si>
    <t>Material Mark-up</t>
  </si>
  <si>
    <t xml:space="preserve">Laser Pointer </t>
  </si>
  <si>
    <t>NEW</t>
  </si>
  <si>
    <t>plus cost</t>
  </si>
  <si>
    <t>PREPARATION DATE HERE</t>
  </si>
  <si>
    <t>Tel. No.</t>
  </si>
  <si>
    <t>Send completed forms and  direct questions about the form and the self-certification process  to recharge_certification@berkeley.edu</t>
  </si>
  <si>
    <t>Is the service regular and continuing?</t>
  </si>
  <si>
    <t>Is the service unique or specialized enough to warrant recharging?</t>
  </si>
  <si>
    <r>
      <t xml:space="preserve">Please provide </t>
    </r>
    <r>
      <rPr>
        <b/>
        <sz val="10"/>
        <rFont val="Arial"/>
        <family val="2"/>
      </rPr>
      <t xml:space="preserve">all </t>
    </r>
    <r>
      <rPr>
        <sz val="10"/>
        <rFont val="Arial"/>
        <family val="2"/>
      </rPr>
      <t>chartstring combinations for the following 5 chartstring fields that apply to the recharge unit (e.g., operations,</t>
    </r>
  </si>
  <si>
    <t>25.</t>
  </si>
  <si>
    <t>Final Rate Approval/Effective Date for Rates:</t>
  </si>
  <si>
    <t>Green Box to be completed by Recharge Lead upon approval:</t>
  </si>
  <si>
    <t>FY17</t>
  </si>
  <si>
    <t>Est. Amount</t>
  </si>
  <si>
    <t>FY18</t>
  </si>
  <si>
    <t xml:space="preserve">Est. Number of </t>
  </si>
  <si>
    <t>Property No.</t>
  </si>
  <si>
    <t>PER ITEM RATE CALCULATION - EXAMPLE 2</t>
  </si>
  <si>
    <t>Unit Name + L4/L5 Node:</t>
  </si>
  <si>
    <r>
      <t xml:space="preserve">Unit's FY17 estimated </t>
    </r>
    <r>
      <rPr>
        <b/>
        <sz val="10"/>
        <rFont val="Geneva"/>
      </rPr>
      <t>change in net asset</t>
    </r>
    <r>
      <rPr>
        <sz val="10"/>
        <rFont val="Geneva"/>
      </rPr>
      <t>:</t>
    </r>
  </si>
  <si>
    <t>Narrative:</t>
  </si>
  <si>
    <t>Add additional Recharge Rate Names below if necessary</t>
  </si>
  <si>
    <t>1) If a surplus or deficit in the current period exceeds the tolerance level, explain what is driving the out of tolerance in the box below:</t>
  </si>
  <si>
    <t>2) If the proposed rate exceeds the previously approved rate by more than 5%, explain what is driving the increase in the box below:</t>
  </si>
  <si>
    <t>4) Other comments to help the rate review:</t>
  </si>
  <si>
    <t>Recharge Rate Name No.1:</t>
  </si>
  <si>
    <t>Recharge Rate Name No.2:</t>
  </si>
  <si>
    <t>3) If "no" answers to questions 4-7,  9-15, 17, 23 or 25 of the second tab of the spreadsheet, explain in the box below:</t>
  </si>
  <si>
    <t>II.   SAMPLE Recharge Rate Schedule</t>
  </si>
  <si>
    <t>Please use the second tab of this spreadsheet for your narrative related to the items above.</t>
  </si>
  <si>
    <t>"no" answers to questions 4-7,  9-15, 17, 23 or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</si>
</sst>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mm/dd/yy;@"/>
    <numFmt numFmtId="165" formatCode="&quot;$&quot;#,##0.0000_);[Red]\(&quot;$&quot;#,##0.0000\)"/>
    <numFmt numFmtId="166" formatCode="&quot;$&quot;#,##0"/>
    <numFmt numFmtId="167" formatCode="0.0%"/>
  </numFmts>
  <fonts count="51">
    <font>
      <sz val="10"/>
      <name val="Geneva"/>
    </font>
    <font>
      <b/>
      <sz val="10"/>
      <name val="Geneva"/>
    </font>
    <font>
      <i/>
      <sz val="10"/>
      <name val="Geneva"/>
    </font>
    <font>
      <sz val="10"/>
      <name val="Geneva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Helv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Helv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Geneva"/>
    </font>
    <font>
      <sz val="9"/>
      <name val="Geneva"/>
    </font>
    <font>
      <sz val="8"/>
      <name val="Arial"/>
      <family val="2"/>
    </font>
    <font>
      <i/>
      <sz val="8"/>
      <name val="Arial"/>
      <family val="2"/>
    </font>
    <font>
      <i/>
      <sz val="8"/>
      <name val="Geneva"/>
    </font>
    <font>
      <b/>
      <i/>
      <sz val="10"/>
      <name val="Arial"/>
      <family val="2"/>
    </font>
    <font>
      <strike/>
      <sz val="10"/>
      <name val="Arial"/>
      <family val="2"/>
    </font>
    <font>
      <i/>
      <sz val="6"/>
      <name val="Arial"/>
      <family val="2"/>
    </font>
    <font>
      <sz val="10"/>
      <name val="Geneva"/>
    </font>
    <font>
      <sz val="14"/>
      <name val="Arial"/>
      <family val="2"/>
    </font>
    <font>
      <sz val="9"/>
      <color indexed="48"/>
      <name val="Helv"/>
    </font>
    <font>
      <sz val="10"/>
      <color indexed="48"/>
      <name val="Geneva"/>
    </font>
    <font>
      <i/>
      <sz val="8"/>
      <color indexed="48"/>
      <name val="Geneva"/>
    </font>
    <font>
      <sz val="8"/>
      <name val="Geneva"/>
    </font>
    <font>
      <u/>
      <sz val="10"/>
      <name val="Geneva"/>
    </font>
    <font>
      <b/>
      <sz val="18"/>
      <name val="Geneva"/>
    </font>
    <font>
      <b/>
      <sz val="14"/>
      <name val="Geneva"/>
    </font>
    <font>
      <b/>
      <sz val="12"/>
      <name val="Geneva"/>
    </font>
    <font>
      <b/>
      <i/>
      <sz val="10"/>
      <name val="Geneva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Geneva"/>
    </font>
    <font>
      <b/>
      <sz val="16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u/>
      <sz val="10"/>
      <color indexed="12"/>
      <name val="Geneva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3F9D1"/>
        <bgColor indexed="64"/>
      </patternFill>
    </fill>
    <fill>
      <patternFill patternType="solid">
        <fgColor rgb="FFCDF5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</cellStyleXfs>
  <cellXfs count="551">
    <xf numFmtId="0" fontId="0" fillId="0" borderId="0" xfId="0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Border="1" applyProtection="1"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7" fillId="0" borderId="0" xfId="0" applyFont="1" applyBorder="1" applyProtection="1"/>
    <xf numFmtId="14" fontId="7" fillId="0" borderId="0" xfId="0" applyNumberFormat="1" applyFont="1" applyBorder="1" applyProtection="1">
      <protection locked="0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0" fillId="0" borderId="0" xfId="0" quotePrefix="1" applyFont="1" applyBorder="1" applyAlignment="1">
      <alignment horizontal="left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15" fillId="0" borderId="0" xfId="0" applyFont="1" applyFill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0" fillId="2" borderId="0" xfId="0" applyFill="1"/>
    <xf numFmtId="0" fontId="5" fillId="0" borderId="0" xfId="0" quotePrefix="1" applyFont="1" applyProtection="1"/>
    <xf numFmtId="0" fontId="8" fillId="0" borderId="0" xfId="0" quotePrefix="1" applyFont="1" applyAlignment="1" applyProtection="1">
      <alignment horizontal="left"/>
    </xf>
    <xf numFmtId="0" fontId="8" fillId="0" borderId="0" xfId="0" applyFont="1" applyProtection="1"/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/>
    <xf numFmtId="0" fontId="8" fillId="0" borderId="0" xfId="0" quotePrefix="1" applyFont="1" applyBorder="1" applyAlignment="1" applyProtection="1">
      <alignment horizontal="left"/>
    </xf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/>
    <xf numFmtId="0" fontId="0" fillId="0" borderId="0" xfId="0" applyBorder="1" applyProtection="1">
      <protection locked="0"/>
    </xf>
    <xf numFmtId="0" fontId="0" fillId="0" borderId="0" xfId="0" applyBorder="1"/>
    <xf numFmtId="0" fontId="17" fillId="0" borderId="0" xfId="0" applyFont="1"/>
    <xf numFmtId="0" fontId="19" fillId="0" borderId="0" xfId="0" applyFont="1" applyAlignment="1">
      <alignment horizontal="centerContinuous"/>
    </xf>
    <xf numFmtId="0" fontId="8" fillId="0" borderId="0" xfId="0" quotePrefix="1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9" fillId="0" borderId="0" xfId="0" applyFont="1" applyBorder="1" applyAlignment="1" applyProtection="1">
      <alignment horizontal="left"/>
      <protection locked="0"/>
    </xf>
    <xf numFmtId="14" fontId="9" fillId="0" borderId="0" xfId="0" applyNumberFormat="1" applyFont="1" applyBorder="1" applyAlignment="1" applyProtection="1">
      <alignment horizontal="left"/>
      <protection locked="0"/>
    </xf>
    <xf numFmtId="14" fontId="9" fillId="0" borderId="2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0" xfId="0" quotePrefix="1"/>
    <xf numFmtId="0" fontId="0" fillId="0" borderId="1" xfId="0" applyBorder="1"/>
    <xf numFmtId="0" fontId="0" fillId="0" borderId="0" xfId="0" applyBorder="1" applyAlignment="1">
      <alignment horizontal="center"/>
    </xf>
    <xf numFmtId="0" fontId="20" fillId="0" borderId="0" xfId="0" quotePrefix="1" applyFont="1" applyBorder="1" applyAlignment="1">
      <alignment horizontal="left"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0" fillId="0" borderId="0" xfId="0" applyFont="1" applyBorder="1" applyProtection="1">
      <protection locked="0"/>
    </xf>
    <xf numFmtId="0" fontId="3" fillId="0" borderId="0" xfId="0" applyFont="1" applyBorder="1"/>
    <xf numFmtId="0" fontId="3" fillId="0" borderId="0" xfId="0" applyFont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8" fillId="0" borderId="0" xfId="0" quotePrefix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8" fillId="0" borderId="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20" fillId="0" borderId="0" xfId="0" quotePrefix="1" applyFont="1" applyBorder="1" applyProtection="1">
      <protection locked="0"/>
    </xf>
    <xf numFmtId="0" fontId="18" fillId="0" borderId="0" xfId="0" applyFont="1" applyBorder="1" applyProtection="1"/>
    <xf numFmtId="0" fontId="20" fillId="0" borderId="0" xfId="0" applyFont="1" applyBorder="1" applyProtection="1"/>
    <xf numFmtId="0" fontId="0" fillId="0" borderId="0" xfId="0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centerContinuous"/>
    </xf>
    <xf numFmtId="0" fontId="12" fillId="0" borderId="0" xfId="0" applyFont="1" applyFill="1"/>
    <xf numFmtId="0" fontId="0" fillId="0" borderId="0" xfId="0" applyFill="1"/>
    <xf numFmtId="0" fontId="18" fillId="0" borderId="0" xfId="0" applyFont="1" applyAlignment="1">
      <alignment horizontal="centerContinuous"/>
    </xf>
    <xf numFmtId="0" fontId="24" fillId="0" borderId="0" xfId="0" applyFont="1" applyBorder="1" applyAlignment="1">
      <alignment horizontal="left"/>
    </xf>
    <xf numFmtId="0" fontId="3" fillId="0" borderId="0" xfId="0" quotePrefix="1" applyFont="1" applyBorder="1"/>
    <xf numFmtId="0" fontId="3" fillId="0" borderId="0" xfId="0" quotePrefix="1" applyFont="1"/>
    <xf numFmtId="0" fontId="25" fillId="0" borderId="0" xfId="0" applyFont="1" applyBorder="1" applyAlignment="1">
      <alignment horizontal="left"/>
    </xf>
    <xf numFmtId="0" fontId="25" fillId="0" borderId="0" xfId="0" applyFont="1" applyBorder="1" applyProtection="1">
      <protection locked="0"/>
    </xf>
    <xf numFmtId="0" fontId="26" fillId="0" borderId="0" xfId="0" applyFont="1"/>
    <xf numFmtId="0" fontId="25" fillId="0" borderId="0" xfId="0" applyFont="1" applyBorder="1" applyProtection="1"/>
    <xf numFmtId="0" fontId="23" fillId="0" borderId="0" xfId="0" applyFont="1" applyBorder="1"/>
    <xf numFmtId="40" fontId="12" fillId="0" borderId="0" xfId="0" applyNumberFormat="1" applyFont="1" applyBorder="1"/>
    <xf numFmtId="10" fontId="12" fillId="0" borderId="0" xfId="0" applyNumberFormat="1" applyFont="1" applyBorder="1"/>
    <xf numFmtId="0" fontId="18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Continuous" vertical="center"/>
    </xf>
    <xf numFmtId="0" fontId="13" fillId="2" borderId="0" xfId="0" quotePrefix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8" fillId="0" borderId="0" xfId="0" applyFont="1" applyBorder="1" applyProtection="1"/>
    <xf numFmtId="0" fontId="8" fillId="0" borderId="1" xfId="0" applyFont="1" applyBorder="1" applyAlignment="1" applyProtection="1">
      <alignment horizontal="left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0" fillId="0" borderId="0" xfId="0" applyFont="1"/>
    <xf numFmtId="0" fontId="5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centerContinuous"/>
    </xf>
    <xf numFmtId="0" fontId="31" fillId="0" borderId="0" xfId="0" applyFont="1" applyAlignment="1" applyProtection="1">
      <alignment horizontal="centerContinuous"/>
    </xf>
    <xf numFmtId="0" fontId="0" fillId="0" borderId="0" xfId="0" applyAlignment="1"/>
    <xf numFmtId="0" fontId="4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7" fillId="0" borderId="0" xfId="0" applyFont="1" applyProtection="1"/>
    <xf numFmtId="0" fontId="7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Continuous"/>
    </xf>
    <xf numFmtId="0" fontId="13" fillId="0" borderId="0" xfId="0" applyFont="1" applyProtection="1"/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Protection="1"/>
    <xf numFmtId="0" fontId="15" fillId="0" borderId="0" xfId="0" applyFont="1" applyBorder="1" applyAlignment="1" applyProtection="1">
      <alignment horizontal="centerContinuous"/>
    </xf>
    <xf numFmtId="0" fontId="5" fillId="0" borderId="0" xfId="0" quotePrefix="1" applyFont="1"/>
    <xf numFmtId="40" fontId="7" fillId="0" borderId="1" xfId="0" applyNumberFormat="1" applyFont="1" applyBorder="1" applyProtection="1">
      <protection locked="0"/>
    </xf>
    <xf numFmtId="9" fontId="12" fillId="0" borderId="1" xfId="0" applyNumberFormat="1" applyFont="1" applyBorder="1"/>
    <xf numFmtId="40" fontId="7" fillId="0" borderId="0" xfId="0" applyNumberFormat="1" applyFont="1" applyProtection="1">
      <protection locked="0"/>
    </xf>
    <xf numFmtId="9" fontId="12" fillId="0" borderId="0" xfId="0" applyNumberFormat="1" applyFont="1" applyBorder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7" fillId="0" borderId="6" xfId="0" applyFont="1" applyBorder="1" applyAlignment="1" applyProtection="1">
      <alignment horizontal="centerContinuous"/>
      <protection locked="0"/>
    </xf>
    <xf numFmtId="0" fontId="7" fillId="0" borderId="1" xfId="0" applyFont="1" applyBorder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17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0" fontId="12" fillId="0" borderId="0" xfId="0" applyNumberFormat="1" applyFont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0" fontId="20" fillId="0" borderId="0" xfId="0" quotePrefix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Protection="1"/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14" fontId="9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8" fillId="0" borderId="2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8" fillId="0" borderId="7" xfId="0" applyFont="1" applyBorder="1" applyAlignment="1" applyProtection="1">
      <alignment horizontal="right"/>
    </xf>
    <xf numFmtId="0" fontId="8" fillId="0" borderId="8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righ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23" fillId="0" borderId="2" xfId="0" applyFont="1" applyBorder="1" applyAlignment="1">
      <alignment horizontal="center"/>
    </xf>
    <xf numFmtId="40" fontId="12" fillId="0" borderId="1" xfId="0" applyNumberFormat="1" applyFont="1" applyBorder="1" applyAlignment="1">
      <alignment horizontal="center"/>
    </xf>
    <xf numFmtId="10" fontId="12" fillId="0" borderId="2" xfId="0" applyNumberFormat="1" applyFont="1" applyBorder="1" applyAlignment="1">
      <alignment horizontal="center"/>
    </xf>
    <xf numFmtId="0" fontId="8" fillId="0" borderId="6" xfId="0" applyFont="1" applyBorder="1" applyAlignment="1" applyProtection="1">
      <alignment horizontal="centerContinuous"/>
    </xf>
    <xf numFmtId="0" fontId="8" fillId="0" borderId="4" xfId="0" applyFont="1" applyBorder="1" applyAlignment="1" applyProtection="1">
      <alignment horizontal="centerContinuous"/>
    </xf>
    <xf numFmtId="14" fontId="9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/>
    <xf numFmtId="0" fontId="26" fillId="0" borderId="0" xfId="0" applyFont="1" applyBorder="1"/>
    <xf numFmtId="0" fontId="17" fillId="0" borderId="0" xfId="0" applyFont="1" applyBorder="1"/>
    <xf numFmtId="0" fontId="33" fillId="0" borderId="0" xfId="0" applyFont="1" applyBorder="1"/>
    <xf numFmtId="0" fontId="33" fillId="0" borderId="0" xfId="0" applyFont="1"/>
    <xf numFmtId="0" fontId="33" fillId="0" borderId="1" xfId="0" applyFont="1" applyBorder="1"/>
    <xf numFmtId="0" fontId="33" fillId="0" borderId="0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/>
    <xf numFmtId="0" fontId="33" fillId="0" borderId="0" xfId="0" applyFont="1" applyBorder="1" applyAlignment="1">
      <alignment horizontal="right"/>
    </xf>
    <xf numFmtId="0" fontId="3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1" xfId="0" applyFont="1" applyBorder="1"/>
    <xf numFmtId="0" fontId="3" fillId="0" borderId="1" xfId="0" applyFont="1" applyBorder="1"/>
    <xf numFmtId="0" fontId="20" fillId="0" borderId="0" xfId="0" applyFont="1" applyBorder="1" applyAlignment="1" applyProtection="1">
      <alignment horizontal="center"/>
      <protection locked="0"/>
    </xf>
    <xf numFmtId="0" fontId="11" fillId="0" borderId="1" xfId="0" applyFont="1" applyBorder="1" applyAlignment="1"/>
    <xf numFmtId="0" fontId="8" fillId="0" borderId="7" xfId="0" applyFont="1" applyBorder="1" applyAlignment="1" applyProtection="1">
      <alignment horizontal="center"/>
    </xf>
    <xf numFmtId="49" fontId="8" fillId="0" borderId="9" xfId="0" applyNumberFormat="1" applyFont="1" applyBorder="1" applyAlignment="1" applyProtection="1">
      <alignment horizontal="center"/>
    </xf>
    <xf numFmtId="49" fontId="8" fillId="0" borderId="6" xfId="0" applyNumberFormat="1" applyFont="1" applyBorder="1" applyAlignment="1" applyProtection="1">
      <alignment horizontal="centerContinuous"/>
    </xf>
    <xf numFmtId="49" fontId="8" fillId="0" borderId="9" xfId="0" applyNumberFormat="1" applyFont="1" applyBorder="1" applyAlignment="1" applyProtection="1">
      <alignment horizontal="centerContinuous"/>
    </xf>
    <xf numFmtId="0" fontId="8" fillId="0" borderId="7" xfId="0" applyFont="1" applyBorder="1" applyAlignment="1" applyProtection="1">
      <alignment horizontal="centerContinuous"/>
    </xf>
    <xf numFmtId="0" fontId="8" fillId="0" borderId="1" xfId="0" applyFont="1" applyBorder="1" applyProtection="1"/>
    <xf numFmtId="0" fontId="2" fillId="0" borderId="0" xfId="0" applyFont="1" applyProtection="1"/>
    <xf numFmtId="0" fontId="0" fillId="0" borderId="2" xfId="0" applyBorder="1" applyAlignment="1">
      <alignment horizontal="center"/>
    </xf>
    <xf numFmtId="0" fontId="35" fillId="0" borderId="0" xfId="0" applyFont="1" applyAlignment="1">
      <alignment horizontal="center"/>
    </xf>
    <xf numFmtId="0" fontId="24" fillId="0" borderId="0" xfId="0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left"/>
      <protection locked="0"/>
    </xf>
    <xf numFmtId="164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/>
    <xf numFmtId="14" fontId="9" fillId="4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37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Border="1" applyAlignment="1" applyProtection="1">
      <alignment horizontal="centerContinuous"/>
      <protection locked="0"/>
    </xf>
    <xf numFmtId="2" fontId="38" fillId="2" borderId="0" xfId="0" applyNumberFormat="1" applyFont="1" applyFill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4" fontId="7" fillId="2" borderId="0" xfId="0" quotePrefix="1" applyNumberFormat="1" applyFont="1" applyFill="1" applyBorder="1" applyAlignment="1" applyProtection="1">
      <alignment horizontal="centerContinuous"/>
      <protection locked="0"/>
    </xf>
    <xf numFmtId="0" fontId="39" fillId="5" borderId="0" xfId="0" applyFont="1" applyFill="1" applyBorder="1" applyAlignment="1">
      <alignment horizontal="left"/>
    </xf>
    <xf numFmtId="0" fontId="3" fillId="5" borderId="0" xfId="0" applyFont="1" applyFill="1"/>
    <xf numFmtId="0" fontId="1" fillId="5" borderId="0" xfId="0" applyFont="1" applyFill="1" applyAlignment="1">
      <alignment horizontal="center"/>
    </xf>
    <xf numFmtId="0" fontId="40" fillId="5" borderId="0" xfId="0" applyFont="1" applyFill="1" applyBorder="1" applyAlignment="1">
      <alignment horizontal="centerContinuous"/>
    </xf>
    <xf numFmtId="0" fontId="3" fillId="5" borderId="0" xfId="0" applyFont="1" applyFill="1" applyAlignment="1">
      <alignment horizontal="centerContinuous"/>
    </xf>
    <xf numFmtId="0" fontId="1" fillId="5" borderId="0" xfId="0" applyFont="1" applyFill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1" xfId="0" applyFont="1" applyBorder="1" applyAlignment="1"/>
    <xf numFmtId="0" fontId="3" fillId="0" borderId="2" xfId="0" applyFont="1" applyBorder="1"/>
    <xf numFmtId="0" fontId="3" fillId="0" borderId="0" xfId="0" applyFont="1" applyAlignment="1"/>
    <xf numFmtId="0" fontId="3" fillId="0" borderId="2" xfId="0" applyFont="1" applyBorder="1" applyAlignment="1"/>
    <xf numFmtId="0" fontId="40" fillId="0" borderId="0" xfId="0" applyFont="1"/>
    <xf numFmtId="0" fontId="3" fillId="0" borderId="8" xfId="0" applyFont="1" applyBorder="1"/>
    <xf numFmtId="0" fontId="1" fillId="0" borderId="0" xfId="0" applyFont="1"/>
    <xf numFmtId="0" fontId="3" fillId="0" borderId="8" xfId="0" applyFont="1" applyBorder="1" applyAlignment="1"/>
    <xf numFmtId="0" fontId="1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1" fontId="8" fillId="0" borderId="0" xfId="1" applyFont="1" applyAlignment="1">
      <alignment horizontal="centerContinuous"/>
    </xf>
    <xf numFmtId="41" fontId="8" fillId="0" borderId="0" xfId="1" applyFont="1"/>
    <xf numFmtId="0" fontId="41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41" fontId="8" fillId="2" borderId="0" xfId="1" applyFont="1" applyFill="1" applyAlignment="1">
      <alignment horizontal="centerContinuous"/>
    </xf>
    <xf numFmtId="2" fontId="42" fillId="2" borderId="0" xfId="0" applyNumberFormat="1" applyFont="1" applyFill="1" applyAlignment="1">
      <alignment horizontal="centerContinuous"/>
    </xf>
    <xf numFmtId="0" fontId="8" fillId="0" borderId="0" xfId="0" applyFont="1" applyBorder="1" applyAlignment="1">
      <alignment horizontal="right"/>
    </xf>
    <xf numFmtId="41" fontId="8" fillId="0" borderId="0" xfId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41" fontId="8" fillId="0" borderId="0" xfId="1" applyFont="1" applyBorder="1" applyAlignment="1">
      <alignment horizontal="centerContinuous"/>
    </xf>
    <xf numFmtId="4" fontId="8" fillId="0" borderId="0" xfId="0" applyNumberFormat="1" applyFont="1" applyBorder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7" fontId="8" fillId="0" borderId="0" xfId="0" applyNumberFormat="1" applyFont="1" applyBorder="1" applyAlignment="1">
      <alignment horizontal="centerContinuous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1" fontId="8" fillId="0" borderId="1" xfId="1" applyFont="1" applyBorder="1" applyAlignment="1">
      <alignment horizontal="center"/>
    </xf>
    <xf numFmtId="40" fontId="8" fillId="0" borderId="0" xfId="0" applyNumberFormat="1" applyFont="1" applyBorder="1" applyAlignment="1">
      <alignment horizontal="center"/>
    </xf>
    <xf numFmtId="9" fontId="8" fillId="0" borderId="1" xfId="3" applyFont="1" applyBorder="1" applyAlignment="1"/>
    <xf numFmtId="38" fontId="8" fillId="0" borderId="1" xfId="0" applyNumberFormat="1" applyFont="1" applyBorder="1" applyAlignment="1">
      <alignment horizontal="center"/>
    </xf>
    <xf numFmtId="40" fontId="8" fillId="0" borderId="0" xfId="0" applyNumberFormat="1" applyFont="1" applyBorder="1" applyAlignment="1">
      <alignment horizontal="left"/>
    </xf>
    <xf numFmtId="37" fontId="8" fillId="0" borderId="8" xfId="0" applyNumberFormat="1" applyFont="1" applyBorder="1" applyAlignment="1"/>
    <xf numFmtId="9" fontId="8" fillId="0" borderId="0" xfId="3" applyFont="1" applyBorder="1" applyAlignment="1"/>
    <xf numFmtId="38" fontId="8" fillId="0" borderId="0" xfId="0" applyNumberFormat="1" applyFont="1" applyBorder="1" applyAlignment="1">
      <alignment horizontal="center"/>
    </xf>
    <xf numFmtId="37" fontId="8" fillId="0" borderId="0" xfId="0" applyNumberFormat="1" applyFont="1" applyBorder="1" applyAlignment="1"/>
    <xf numFmtId="9" fontId="8" fillId="0" borderId="0" xfId="3" applyFont="1" applyBorder="1" applyAlignment="1">
      <alignment horizontal="center"/>
    </xf>
    <xf numFmtId="37" fontId="8" fillId="0" borderId="0" xfId="0" applyNumberFormat="1" applyFont="1" applyBorder="1" applyAlignment="1">
      <alignment horizontal="center"/>
    </xf>
    <xf numFmtId="37" fontId="8" fillId="0" borderId="0" xfId="0" applyNumberFormat="1" applyFont="1" applyBorder="1"/>
    <xf numFmtId="10" fontId="8" fillId="0" borderId="1" xfId="0" applyNumberFormat="1" applyFont="1" applyBorder="1" applyAlignment="1"/>
    <xf numFmtId="9" fontId="8" fillId="0" borderId="0" xfId="3" applyFont="1" applyBorder="1" applyAlignment="1">
      <alignment horizontal="left"/>
    </xf>
    <xf numFmtId="37" fontId="8" fillId="0" borderId="1" xfId="0" applyNumberFormat="1" applyFont="1" applyBorder="1" applyAlignment="1"/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1" fontId="8" fillId="0" borderId="0" xfId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37" fontId="8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7" fontId="8" fillId="0" borderId="0" xfId="0" applyNumberFormat="1" applyFont="1" applyBorder="1" applyAlignment="1">
      <alignment vertical="center"/>
    </xf>
    <xf numFmtId="0" fontId="4" fillId="0" borderId="0" xfId="0" applyFont="1" applyBorder="1"/>
    <xf numFmtId="5" fontId="8" fillId="0" borderId="8" xfId="2" applyNumberFormat="1" applyFont="1" applyBorder="1" applyAlignment="1"/>
    <xf numFmtId="37" fontId="8" fillId="0" borderId="0" xfId="2" applyNumberFormat="1" applyFont="1" applyBorder="1" applyAlignment="1"/>
    <xf numFmtId="4" fontId="8" fillId="0" borderId="0" xfId="0" applyNumberFormat="1" applyFont="1" applyBorder="1" applyAlignment="1">
      <alignment horizontal="left"/>
    </xf>
    <xf numFmtId="0" fontId="43" fillId="0" borderId="0" xfId="0" applyFont="1"/>
    <xf numFmtId="5" fontId="8" fillId="0" borderId="8" xfId="0" applyNumberFormat="1" applyFont="1" applyBorder="1" applyAlignment="1"/>
    <xf numFmtId="37" fontId="8" fillId="0" borderId="1" xfId="0" applyNumberFormat="1" applyFont="1" applyBorder="1"/>
    <xf numFmtId="5" fontId="8" fillId="0" borderId="0" xfId="2" applyNumberFormat="1" applyFont="1" applyBorder="1" applyAlignment="1"/>
    <xf numFmtId="37" fontId="8" fillId="0" borderId="8" xfId="0" applyNumberFormat="1" applyFont="1" applyBorder="1"/>
    <xf numFmtId="0" fontId="8" fillId="0" borderId="0" xfId="0" applyFont="1" applyBorder="1" applyAlignment="1">
      <alignment horizontal="left" vertical="center" wrapText="1"/>
    </xf>
    <xf numFmtId="44" fontId="8" fillId="0" borderId="0" xfId="2" applyFont="1" applyBorder="1" applyAlignment="1"/>
    <xf numFmtId="0" fontId="4" fillId="0" borderId="0" xfId="0" applyFont="1" applyBorder="1" applyAlignment="1">
      <alignment vertical="center"/>
    </xf>
    <xf numFmtId="41" fontId="8" fillId="0" borderId="0" xfId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10" fontId="4" fillId="0" borderId="8" xfId="2" applyNumberFormat="1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4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39" fillId="0" borderId="0" xfId="0" applyFont="1" applyAlignment="1">
      <alignment horizontal="centerContinuous"/>
    </xf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3" xfId="0" applyFont="1" applyBorder="1"/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Border="1"/>
    <xf numFmtId="2" fontId="0" fillId="0" borderId="8" xfId="0" applyNumberFormat="1" applyBorder="1"/>
    <xf numFmtId="2" fontId="0" fillId="0" borderId="14" xfId="0" applyNumberFormat="1" applyBorder="1"/>
    <xf numFmtId="2" fontId="0" fillId="0" borderId="1" xfId="0" applyNumberFormat="1" applyBorder="1"/>
    <xf numFmtId="2" fontId="0" fillId="0" borderId="0" xfId="0" applyNumberFormat="1" applyBorder="1"/>
    <xf numFmtId="5" fontId="0" fillId="0" borderId="1" xfId="0" applyNumberFormat="1" applyBorder="1"/>
    <xf numFmtId="7" fontId="0" fillId="0" borderId="8" xfId="0" applyNumberFormat="1" applyBorder="1"/>
    <xf numFmtId="7" fontId="0" fillId="0" borderId="14" xfId="0" applyNumberFormat="1" applyBorder="1"/>
    <xf numFmtId="0" fontId="1" fillId="0" borderId="6" xfId="0" applyFont="1" applyBorder="1"/>
    <xf numFmtId="7" fontId="0" fillId="0" borderId="1" xfId="0" applyNumberFormat="1" applyBorder="1"/>
    <xf numFmtId="7" fontId="0" fillId="0" borderId="4" xfId="0" applyNumberFormat="1" applyBorder="1"/>
    <xf numFmtId="0" fontId="1" fillId="0" borderId="0" xfId="0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7" fontId="0" fillId="0" borderId="0" xfId="0" applyNumberFormat="1" applyBorder="1"/>
    <xf numFmtId="7" fontId="0" fillId="0" borderId="8" xfId="0" applyNumberFormat="1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8" fillId="0" borderId="0" xfId="0" applyFont="1" applyAlignment="1"/>
    <xf numFmtId="0" fontId="45" fillId="2" borderId="0" xfId="0" applyFont="1" applyFill="1" applyAlignment="1"/>
    <xf numFmtId="0" fontId="8" fillId="2" borderId="0" xfId="0" applyFont="1" applyFill="1" applyAlignment="1"/>
    <xf numFmtId="5" fontId="8" fillId="0" borderId="0" xfId="0" applyNumberFormat="1" applyFont="1" applyBorder="1" applyAlignment="1"/>
    <xf numFmtId="40" fontId="8" fillId="0" borderId="0" xfId="0" applyNumberFormat="1" applyFont="1" applyBorder="1" applyAlignment="1">
      <alignment horizontal="right"/>
    </xf>
    <xf numFmtId="6" fontId="8" fillId="0" borderId="8" xfId="0" applyNumberFormat="1" applyFont="1" applyBorder="1" applyAlignment="1"/>
    <xf numFmtId="40" fontId="8" fillId="0" borderId="0" xfId="0" applyNumberFormat="1" applyFont="1" applyBorder="1" applyAlignment="1"/>
    <xf numFmtId="6" fontId="8" fillId="0" borderId="1" xfId="0" applyNumberFormat="1" applyFont="1" applyBorder="1" applyAlignment="1"/>
    <xf numFmtId="6" fontId="8" fillId="0" borderId="0" xfId="0" applyNumberFormat="1" applyFont="1" applyBorder="1" applyAlignment="1"/>
    <xf numFmtId="6" fontId="8" fillId="0" borderId="1" xfId="0" applyNumberFormat="1" applyFont="1" applyBorder="1" applyAlignment="1">
      <alignment vertical="center"/>
    </xf>
    <xf numFmtId="6" fontId="8" fillId="0" borderId="0" xfId="0" applyNumberFormat="1" applyFont="1" applyBorder="1" applyAlignment="1">
      <alignment vertical="center"/>
    </xf>
    <xf numFmtId="41" fontId="4" fillId="0" borderId="0" xfId="1" applyFont="1" applyBorder="1" applyAlignment="1">
      <alignment horizontal="center"/>
    </xf>
    <xf numFmtId="3" fontId="8" fillId="0" borderId="1" xfId="2" applyNumberFormat="1" applyFont="1" applyBorder="1" applyAlignment="1"/>
    <xf numFmtId="0" fontId="4" fillId="0" borderId="0" xfId="0" applyFont="1"/>
    <xf numFmtId="165" fontId="4" fillId="0" borderId="8" xfId="2" applyNumberFormat="1" applyFont="1" applyBorder="1" applyAlignment="1">
      <alignment vertical="center"/>
    </xf>
    <xf numFmtId="0" fontId="4" fillId="0" borderId="0" xfId="0" quotePrefix="1" applyFont="1" applyAlignment="1" applyProtection="1"/>
    <xf numFmtId="3" fontId="8" fillId="0" borderId="0" xfId="0" applyNumberFormat="1" applyFont="1" applyAlignment="1" applyProtection="1">
      <alignment horizontal="centerContinuous"/>
    </xf>
    <xf numFmtId="9" fontId="8" fillId="0" borderId="0" xfId="0" applyNumberFormat="1" applyFont="1" applyAlignment="1" applyProtection="1">
      <alignment horizontal="centerContinuous"/>
    </xf>
    <xf numFmtId="3" fontId="8" fillId="0" borderId="0" xfId="0" applyNumberFormat="1" applyFont="1" applyProtection="1"/>
    <xf numFmtId="9" fontId="8" fillId="0" borderId="0" xfId="0" applyNumberFormat="1" applyFont="1" applyProtection="1"/>
    <xf numFmtId="3" fontId="8" fillId="0" borderId="1" xfId="0" applyNumberFormat="1" applyFont="1" applyBorder="1" applyProtection="1"/>
    <xf numFmtId="9" fontId="8" fillId="0" borderId="1" xfId="0" applyNumberFormat="1" applyFont="1" applyBorder="1" applyProtection="1"/>
    <xf numFmtId="3" fontId="8" fillId="0" borderId="0" xfId="0" applyNumberFormat="1" applyFont="1" applyBorder="1" applyProtection="1"/>
    <xf numFmtId="9" fontId="8" fillId="0" borderId="0" xfId="0" applyNumberFormat="1" applyFont="1" applyBorder="1" applyProtection="1"/>
    <xf numFmtId="0" fontId="4" fillId="0" borderId="0" xfId="0" applyFont="1" applyBorder="1" applyProtection="1"/>
    <xf numFmtId="0" fontId="13" fillId="0" borderId="0" xfId="0" applyFont="1" applyBorder="1" applyProtection="1"/>
    <xf numFmtId="0" fontId="8" fillId="7" borderId="13" xfId="0" applyFont="1" applyFill="1" applyBorder="1" applyAlignment="1" applyProtection="1">
      <alignment horizontal="left"/>
    </xf>
    <xf numFmtId="0" fontId="8" fillId="7" borderId="14" xfId="0" applyFont="1" applyFill="1" applyBorder="1" applyAlignment="1" applyProtection="1">
      <alignment horizontal="left"/>
    </xf>
    <xf numFmtId="3" fontId="8" fillId="7" borderId="16" xfId="0" quotePrefix="1" applyNumberFormat="1" applyFont="1" applyFill="1" applyBorder="1" applyAlignment="1" applyProtection="1">
      <alignment horizontal="right"/>
    </xf>
    <xf numFmtId="9" fontId="8" fillId="7" borderId="16" xfId="0" quotePrefix="1" applyNumberFormat="1" applyFont="1" applyFill="1" applyBorder="1" applyAlignment="1" applyProtection="1">
      <alignment horizontal="center"/>
    </xf>
    <xf numFmtId="3" fontId="8" fillId="0" borderId="16" xfId="0" applyNumberFormat="1" applyFont="1" applyBorder="1" applyProtection="1"/>
    <xf numFmtId="0" fontId="8" fillId="7" borderId="16" xfId="0" quotePrefix="1" applyFont="1" applyFill="1" applyBorder="1" applyAlignment="1" applyProtection="1">
      <alignment horizontal="center"/>
    </xf>
    <xf numFmtId="0" fontId="8" fillId="7" borderId="13" xfId="0" quotePrefix="1" applyFont="1" applyFill="1" applyBorder="1" applyAlignment="1" applyProtection="1">
      <alignment horizontal="left"/>
    </xf>
    <xf numFmtId="0" fontId="8" fillId="7" borderId="14" xfId="0" quotePrefix="1" applyFont="1" applyFill="1" applyBorder="1" applyAlignment="1" applyProtection="1">
      <alignment horizontal="left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3" fontId="8" fillId="0" borderId="16" xfId="0" applyNumberFormat="1" applyFont="1" applyBorder="1" applyAlignment="1" applyProtection="1">
      <alignment horizontal="right"/>
      <protection locked="0"/>
    </xf>
    <xf numFmtId="9" fontId="8" fillId="0" borderId="16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3" fontId="8" fillId="0" borderId="16" xfId="0" applyNumberFormat="1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46" fillId="0" borderId="13" xfId="0" applyFont="1" applyBorder="1" applyAlignment="1" applyProtection="1">
      <alignment horizontal="left" wrapText="1"/>
    </xf>
    <xf numFmtId="0" fontId="46" fillId="0" borderId="14" xfId="0" applyFont="1" applyBorder="1" applyAlignment="1" applyProtection="1">
      <alignment horizontal="left" wrapText="1"/>
    </xf>
    <xf numFmtId="3" fontId="46" fillId="0" borderId="16" xfId="0" applyNumberFormat="1" applyFont="1" applyBorder="1" applyAlignment="1" applyProtection="1">
      <alignment horizontal="right"/>
    </xf>
    <xf numFmtId="3" fontId="8" fillId="0" borderId="16" xfId="0" applyNumberFormat="1" applyFont="1" applyBorder="1" applyAlignment="1" applyProtection="1">
      <alignment horizontal="right"/>
    </xf>
    <xf numFmtId="9" fontId="8" fillId="0" borderId="16" xfId="0" applyNumberFormat="1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8" fillId="0" borderId="16" xfId="0" applyFont="1" applyBorder="1" applyProtection="1"/>
    <xf numFmtId="0" fontId="46" fillId="0" borderId="6" xfId="0" applyFont="1" applyBorder="1" applyAlignment="1" applyProtection="1">
      <alignment horizontal="left" wrapText="1"/>
    </xf>
    <xf numFmtId="0" fontId="4" fillId="0" borderId="9" xfId="0" applyFont="1" applyBorder="1" applyProtection="1"/>
    <xf numFmtId="0" fontId="4" fillId="0" borderId="7" xfId="0" applyFont="1" applyBorder="1" applyProtection="1"/>
    <xf numFmtId="166" fontId="4" fillId="0" borderId="8" xfId="0" applyNumberFormat="1" applyFont="1" applyBorder="1" applyProtection="1"/>
    <xf numFmtId="9" fontId="4" fillId="0" borderId="8" xfId="0" applyNumberFormat="1" applyFont="1" applyBorder="1" applyProtection="1"/>
    <xf numFmtId="3" fontId="7" fillId="0" borderId="0" xfId="0" applyNumberFormat="1" applyFont="1" applyAlignment="1">
      <alignment horizontal="centerContinuous"/>
    </xf>
    <xf numFmtId="0" fontId="7" fillId="0" borderId="0" xfId="0" applyFont="1" applyAlignment="1"/>
    <xf numFmtId="3" fontId="7" fillId="0" borderId="0" xfId="0" applyNumberFormat="1" applyFont="1" applyAlignment="1"/>
    <xf numFmtId="3" fontId="7" fillId="2" borderId="0" xfId="0" applyNumberFormat="1" applyFont="1" applyFill="1" applyAlignment="1">
      <alignment horizontal="centerContinuous"/>
    </xf>
    <xf numFmtId="2" fontId="38" fillId="2" borderId="0" xfId="0" applyNumberFormat="1" applyFont="1" applyFill="1" applyBorder="1" applyAlignment="1">
      <alignment horizontal="centerContinuous"/>
    </xf>
    <xf numFmtId="3" fontId="7" fillId="2" borderId="0" xfId="0" applyNumberFormat="1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0" fontId="39" fillId="5" borderId="0" xfId="0" applyFont="1" applyFill="1" applyAlignment="1">
      <alignment horizontal="centerContinuous"/>
    </xf>
    <xf numFmtId="0" fontId="13" fillId="5" borderId="0" xfId="0" applyFont="1" applyFill="1" applyAlignment="1">
      <alignment horizontal="centerContinuous"/>
    </xf>
    <xf numFmtId="3" fontId="13" fillId="5" borderId="0" xfId="0" applyNumberFormat="1" applyFont="1" applyFill="1" applyAlignment="1">
      <alignment horizontal="centerContinuous"/>
    </xf>
    <xf numFmtId="0" fontId="1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1" fontId="22" fillId="0" borderId="0" xfId="1" applyFont="1" applyBorder="1" applyAlignment="1">
      <alignment horizontal="centerContinuous"/>
    </xf>
    <xf numFmtId="4" fontId="22" fillId="0" borderId="0" xfId="0" applyNumberFormat="1" applyFont="1" applyBorder="1" applyAlignment="1">
      <alignment horizontal="centerContinuous"/>
    </xf>
    <xf numFmtId="4" fontId="39" fillId="0" borderId="0" xfId="0" applyNumberFormat="1" applyFont="1" applyBorder="1" applyAlignment="1">
      <alignment horizontal="centerContinuous"/>
    </xf>
    <xf numFmtId="7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41" fontId="3" fillId="0" borderId="0" xfId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41" fontId="3" fillId="0" borderId="1" xfId="1" applyFont="1" applyBorder="1" applyAlignment="1">
      <alignment horizontal="center"/>
    </xf>
    <xf numFmtId="40" fontId="3" fillId="0" borderId="0" xfId="0" applyNumberFormat="1" applyFont="1" applyBorder="1" applyAlignment="1">
      <alignment horizontal="center"/>
    </xf>
    <xf numFmtId="9" fontId="3" fillId="0" borderId="1" xfId="3" applyFont="1" applyBorder="1" applyAlignment="1"/>
    <xf numFmtId="38" fontId="3" fillId="0" borderId="1" xfId="0" applyNumberFormat="1" applyFont="1" applyBorder="1" applyAlignment="1">
      <alignment horizontal="center"/>
    </xf>
    <xf numFmtId="40" fontId="3" fillId="0" borderId="0" xfId="0" applyNumberFormat="1" applyFont="1" applyBorder="1" applyAlignment="1">
      <alignment horizontal="left"/>
    </xf>
    <xf numFmtId="5" fontId="3" fillId="0" borderId="8" xfId="0" applyNumberFormat="1" applyFont="1" applyBorder="1" applyAlignment="1"/>
    <xf numFmtId="167" fontId="0" fillId="0" borderId="1" xfId="0" applyNumberFormat="1" applyBorder="1"/>
    <xf numFmtId="166" fontId="0" fillId="0" borderId="8" xfId="0" applyNumberFormat="1" applyBorder="1"/>
    <xf numFmtId="166" fontId="0" fillId="0" borderId="0" xfId="0" applyNumberFormat="1" applyBorder="1"/>
    <xf numFmtId="166" fontId="3" fillId="0" borderId="0" xfId="0" applyNumberFormat="1" applyFont="1"/>
    <xf numFmtId="9" fontId="3" fillId="0" borderId="0" xfId="3" applyFont="1" applyBorder="1" applyAlignment="1"/>
    <xf numFmtId="38" fontId="3" fillId="0" borderId="0" xfId="0" applyNumberFormat="1" applyFont="1" applyBorder="1" applyAlignment="1">
      <alignment horizontal="center"/>
    </xf>
    <xf numFmtId="5" fontId="3" fillId="0" borderId="0" xfId="0" applyNumberFormat="1" applyFont="1" applyBorder="1" applyAlignment="1"/>
    <xf numFmtId="167" fontId="3" fillId="0" borderId="0" xfId="0" applyNumberFormat="1" applyFont="1"/>
    <xf numFmtId="167" fontId="3" fillId="0" borderId="1" xfId="0" applyNumberFormat="1" applyFont="1" applyBorder="1"/>
    <xf numFmtId="166" fontId="3" fillId="0" borderId="0" xfId="0" applyNumberFormat="1" applyFont="1" applyBorder="1"/>
    <xf numFmtId="9" fontId="3" fillId="0" borderId="0" xfId="3" applyFont="1" applyBorder="1" applyAlignment="1">
      <alignment horizontal="center"/>
    </xf>
    <xf numFmtId="167" fontId="3" fillId="0" borderId="0" xfId="0" applyNumberFormat="1" applyFont="1" applyBorder="1"/>
    <xf numFmtId="40" fontId="3" fillId="0" borderId="0" xfId="0" applyNumberFormat="1" applyFont="1" applyBorder="1" applyAlignment="1"/>
    <xf numFmtId="6" fontId="3" fillId="0" borderId="1" xfId="0" applyNumberFormat="1" applyFont="1" applyBorder="1" applyAlignment="1"/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1" fontId="3" fillId="0" borderId="0" xfId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6" fontId="3" fillId="0" borderId="1" xfId="0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5" fontId="3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5" fontId="3" fillId="0" borderId="8" xfId="2" applyNumberFormat="1" applyFont="1" applyBorder="1" applyAlignment="1"/>
    <xf numFmtId="4" fontId="3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0" fontId="0" fillId="0" borderId="8" xfId="0" applyBorder="1"/>
    <xf numFmtId="3" fontId="3" fillId="0" borderId="8" xfId="0" applyNumberFormat="1" applyFont="1" applyBorder="1"/>
    <xf numFmtId="44" fontId="3" fillId="0" borderId="0" xfId="2" applyFont="1" applyBorder="1" applyAlignment="1"/>
    <xf numFmtId="41" fontId="3" fillId="0" borderId="0" xfId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8" fontId="1" fillId="0" borderId="8" xfId="2" applyNumberFormat="1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7" fontId="3" fillId="0" borderId="0" xfId="0" applyNumberFormat="1" applyFont="1" applyBorder="1" applyAlignment="1">
      <alignment horizontal="center"/>
    </xf>
    <xf numFmtId="0" fontId="7" fillId="6" borderId="10" xfId="0" quotePrefix="1" applyFont="1" applyFill="1" applyBorder="1" applyAlignment="1" applyProtection="1">
      <alignment horizontal="centerContinuous" wrapText="1"/>
    </xf>
    <xf numFmtId="0" fontId="7" fillId="6" borderId="12" xfId="0" quotePrefix="1" applyFont="1" applyFill="1" applyBorder="1" applyAlignment="1" applyProtection="1">
      <alignment horizontal="centerContinuous" wrapText="1"/>
    </xf>
    <xf numFmtId="0" fontId="7" fillId="6" borderId="15" xfId="0" applyFont="1" applyFill="1" applyBorder="1" applyAlignment="1" applyProtection="1">
      <alignment horizontal="center" wrapText="1"/>
    </xf>
    <xf numFmtId="3" fontId="7" fillId="6" borderId="16" xfId="0" applyNumberFormat="1" applyFont="1" applyFill="1" applyBorder="1" applyAlignment="1" applyProtection="1">
      <alignment horizontal="center" wrapText="1"/>
    </xf>
    <xf numFmtId="3" fontId="7" fillId="6" borderId="15" xfId="0" applyNumberFormat="1" applyFont="1" applyFill="1" applyBorder="1" applyAlignment="1" applyProtection="1">
      <alignment horizontal="center" wrapText="1"/>
    </xf>
    <xf numFmtId="9" fontId="7" fillId="6" borderId="15" xfId="0" applyNumberFormat="1" applyFont="1" applyFill="1" applyBorder="1" applyAlignment="1" applyProtection="1">
      <alignment horizontal="center" wrapText="1"/>
    </xf>
    <xf numFmtId="0" fontId="23" fillId="0" borderId="0" xfId="0" applyFont="1" applyAlignment="1">
      <alignment wrapText="1"/>
    </xf>
    <xf numFmtId="0" fontId="7" fillId="6" borderId="13" xfId="0" applyFont="1" applyFill="1" applyBorder="1" applyAlignment="1" applyProtection="1">
      <alignment horizontal="centerContinuous" wrapText="1"/>
    </xf>
    <xf numFmtId="0" fontId="7" fillId="6" borderId="14" xfId="0" applyFont="1" applyFill="1" applyBorder="1" applyAlignment="1" applyProtection="1">
      <alignment horizontal="centerContinuous" wrapText="1"/>
    </xf>
    <xf numFmtId="0" fontId="7" fillId="6" borderId="16" xfId="0" applyFont="1" applyFill="1" applyBorder="1" applyAlignment="1" applyProtection="1">
      <alignment horizontal="center" wrapText="1"/>
    </xf>
    <xf numFmtId="9" fontId="7" fillId="6" borderId="16" xfId="0" applyNumberFormat="1" applyFont="1" applyFill="1" applyBorder="1" applyAlignment="1" applyProtection="1">
      <alignment horizontal="center" wrapText="1"/>
    </xf>
    <xf numFmtId="0" fontId="7" fillId="6" borderId="13" xfId="0" applyFont="1" applyFill="1" applyBorder="1" applyAlignment="1" applyProtection="1">
      <alignment horizontal="center" wrapText="1"/>
    </xf>
    <xf numFmtId="0" fontId="7" fillId="6" borderId="14" xfId="0" applyFont="1" applyFill="1" applyBorder="1" applyAlignment="1" applyProtection="1">
      <alignment horizontal="center" wrapText="1"/>
    </xf>
    <xf numFmtId="0" fontId="7" fillId="6" borderId="6" xfId="0" applyFont="1" applyFill="1" applyBorder="1" applyAlignment="1" applyProtection="1">
      <alignment horizontal="left" wrapText="1"/>
    </xf>
    <xf numFmtId="0" fontId="7" fillId="6" borderId="4" xfId="0" applyFont="1" applyFill="1" applyBorder="1" applyAlignment="1" applyProtection="1">
      <alignment horizontal="center" wrapText="1"/>
    </xf>
    <xf numFmtId="0" fontId="7" fillId="6" borderId="5" xfId="0" applyFont="1" applyFill="1" applyBorder="1" applyAlignment="1" applyProtection="1">
      <alignment horizontal="center" wrapText="1"/>
    </xf>
    <xf numFmtId="9" fontId="7" fillId="6" borderId="5" xfId="0" applyNumberFormat="1" applyFont="1" applyFill="1" applyBorder="1" applyAlignment="1" applyProtection="1">
      <alignment horizontal="center" wrapText="1"/>
    </xf>
    <xf numFmtId="164" fontId="8" fillId="0" borderId="0" xfId="0" applyNumberFormat="1" applyFont="1" applyAlignment="1" applyProtection="1">
      <alignment horizontal="centerContinuous"/>
    </xf>
    <xf numFmtId="164" fontId="8" fillId="0" borderId="0" xfId="0" applyNumberFormat="1" applyFont="1" applyProtection="1"/>
    <xf numFmtId="164" fontId="7" fillId="0" borderId="1" xfId="0" applyNumberFormat="1" applyFont="1" applyBorder="1" applyProtection="1"/>
    <xf numFmtId="164" fontId="7" fillId="0" borderId="1" xfId="0" applyNumberFormat="1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left"/>
    </xf>
    <xf numFmtId="164" fontId="7" fillId="6" borderId="15" xfId="0" applyNumberFormat="1" applyFont="1" applyFill="1" applyBorder="1" applyAlignment="1" applyProtection="1">
      <alignment horizontal="center" wrapText="1"/>
    </xf>
    <xf numFmtId="164" fontId="7" fillId="6" borderId="16" xfId="0" applyNumberFormat="1" applyFont="1" applyFill="1" applyBorder="1" applyAlignment="1" applyProtection="1">
      <alignment horizontal="center" wrapText="1"/>
    </xf>
    <xf numFmtId="164" fontId="7" fillId="6" borderId="16" xfId="0" quotePrefix="1" applyNumberFormat="1" applyFont="1" applyFill="1" applyBorder="1" applyAlignment="1" applyProtection="1">
      <alignment horizontal="center" wrapText="1"/>
    </xf>
    <xf numFmtId="164" fontId="7" fillId="6" borderId="5" xfId="0" applyNumberFormat="1" applyFont="1" applyFill="1" applyBorder="1" applyAlignment="1" applyProtection="1">
      <alignment horizontal="center" wrapText="1"/>
    </xf>
    <xf numFmtId="164" fontId="8" fillId="7" borderId="16" xfId="0" quotePrefix="1" applyNumberFormat="1" applyFont="1" applyFill="1" applyBorder="1" applyAlignment="1" applyProtection="1">
      <alignment horizontal="center"/>
    </xf>
    <xf numFmtId="164" fontId="8" fillId="0" borderId="16" xfId="0" applyNumberFormat="1" applyFont="1" applyBorder="1" applyAlignment="1" applyProtection="1">
      <alignment horizontal="center"/>
      <protection locked="0"/>
    </xf>
    <xf numFmtId="164" fontId="46" fillId="0" borderId="16" xfId="0" applyNumberFormat="1" applyFont="1" applyBorder="1" applyAlignment="1" applyProtection="1">
      <alignment horizontal="center"/>
    </xf>
    <xf numFmtId="164" fontId="4" fillId="0" borderId="8" xfId="0" applyNumberFormat="1" applyFont="1" applyBorder="1" applyProtection="1"/>
    <xf numFmtId="164" fontId="0" fillId="0" borderId="0" xfId="0" applyNumberFormat="1"/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/>
    <xf numFmtId="0" fontId="26" fillId="0" borderId="0" xfId="0" applyFont="1" applyFill="1"/>
    <xf numFmtId="0" fontId="7" fillId="0" borderId="1" xfId="0" applyFont="1" applyBorder="1" applyAlignment="1" applyProtection="1">
      <alignment horizontal="left"/>
      <protection locked="0"/>
    </xf>
    <xf numFmtId="14" fontId="7" fillId="0" borderId="1" xfId="0" applyNumberFormat="1" applyFont="1" applyBorder="1" applyAlignment="1" applyProtection="1">
      <alignment horizontal="left"/>
      <protection locked="0"/>
    </xf>
    <xf numFmtId="14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25" fillId="8" borderId="17" xfId="0" applyFont="1" applyFill="1" applyBorder="1" applyProtection="1"/>
    <xf numFmtId="0" fontId="7" fillId="8" borderId="18" xfId="0" applyFont="1" applyFill="1" applyBorder="1" applyProtection="1"/>
    <xf numFmtId="0" fontId="13" fillId="8" borderId="18" xfId="0" applyFont="1" applyFill="1" applyBorder="1" applyProtection="1"/>
    <xf numFmtId="0" fontId="7" fillId="8" borderId="18" xfId="0" applyFont="1" applyFill="1" applyBorder="1"/>
    <xf numFmtId="0" fontId="7" fillId="8" borderId="19" xfId="0" applyFont="1" applyFill="1" applyBorder="1"/>
    <xf numFmtId="0" fontId="7" fillId="8" borderId="3" xfId="0" applyFont="1" applyFill="1" applyBorder="1" applyProtection="1"/>
    <xf numFmtId="0" fontId="7" fillId="8" borderId="3" xfId="0" applyFont="1" applyFill="1" applyBorder="1"/>
    <xf numFmtId="0" fontId="7" fillId="8" borderId="21" xfId="0" applyFont="1" applyFill="1" applyBorder="1"/>
    <xf numFmtId="0" fontId="14" fillId="9" borderId="22" xfId="0" applyFont="1" applyFill="1" applyBorder="1" applyAlignment="1">
      <alignment horizontal="center" vertical="center"/>
    </xf>
    <xf numFmtId="0" fontId="13" fillId="9" borderId="22" xfId="0" quotePrefix="1" applyFont="1" applyFill="1" applyBorder="1" applyAlignment="1">
      <alignment horizontal="center" vertical="center"/>
    </xf>
    <xf numFmtId="0" fontId="18" fillId="9" borderId="22" xfId="0" applyFont="1" applyFill="1" applyBorder="1" applyAlignment="1">
      <alignment horizontal="center" wrapText="1"/>
    </xf>
    <xf numFmtId="0" fontId="11" fillId="9" borderId="24" xfId="0" applyFont="1" applyFill="1" applyBorder="1" applyAlignment="1">
      <alignment horizontal="centerContinuous"/>
    </xf>
    <xf numFmtId="0" fontId="11" fillId="9" borderId="25" xfId="0" applyFont="1" applyFill="1" applyBorder="1" applyAlignment="1">
      <alignment horizontal="centerContinuous"/>
    </xf>
    <xf numFmtId="0" fontId="18" fillId="9" borderId="23" xfId="0" applyFont="1" applyFill="1" applyBorder="1" applyAlignment="1">
      <alignment horizontal="left" vertical="center"/>
    </xf>
    <xf numFmtId="0" fontId="4" fillId="9" borderId="23" xfId="0" applyFont="1" applyFill="1" applyBorder="1" applyAlignment="1">
      <alignment horizontal="left" vertical="center"/>
    </xf>
    <xf numFmtId="0" fontId="0" fillId="9" borderId="24" xfId="0" applyFill="1" applyBorder="1"/>
    <xf numFmtId="0" fontId="0" fillId="9" borderId="25" xfId="0" applyFill="1" applyBorder="1"/>
    <xf numFmtId="0" fontId="4" fillId="9" borderId="23" xfId="0" applyFont="1" applyFill="1" applyBorder="1" applyAlignment="1" applyProtection="1">
      <alignment vertical="center"/>
    </xf>
    <xf numFmtId="0" fontId="8" fillId="9" borderId="24" xfId="0" applyFont="1" applyFill="1" applyBorder="1" applyProtection="1"/>
    <xf numFmtId="0" fontId="8" fillId="9" borderId="25" xfId="0" applyFont="1" applyFill="1" applyBorder="1" applyProtection="1"/>
    <xf numFmtId="0" fontId="8" fillId="9" borderId="24" xfId="0" applyFont="1" applyFill="1" applyBorder="1" applyAlignment="1" applyProtection="1">
      <alignment vertical="center"/>
    </xf>
    <xf numFmtId="0" fontId="27" fillId="9" borderId="24" xfId="0" applyFont="1" applyFill="1" applyBorder="1" applyAlignment="1" applyProtection="1">
      <alignment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 applyAlignment="1">
      <alignment horizontal="center"/>
    </xf>
    <xf numFmtId="0" fontId="0" fillId="9" borderId="17" xfId="0" applyFill="1" applyBorder="1"/>
    <xf numFmtId="0" fontId="0" fillId="9" borderId="18" xfId="0" applyFill="1" applyBorder="1"/>
    <xf numFmtId="0" fontId="0" fillId="9" borderId="19" xfId="0" applyFill="1" applyBorder="1"/>
    <xf numFmtId="0" fontId="0" fillId="9" borderId="20" xfId="0" applyFill="1" applyBorder="1"/>
    <xf numFmtId="0" fontId="0" fillId="9" borderId="3" xfId="0" applyFill="1" applyBorder="1"/>
    <xf numFmtId="0" fontId="0" fillId="9" borderId="17" xfId="0" applyFill="1" applyBorder="1" applyAlignment="1">
      <alignment horizontal="left"/>
    </xf>
    <xf numFmtId="0" fontId="0" fillId="9" borderId="18" xfId="0" applyFill="1" applyBorder="1" applyAlignment="1">
      <alignment horizontal="left"/>
    </xf>
    <xf numFmtId="0" fontId="0" fillId="9" borderId="19" xfId="0" applyFill="1" applyBorder="1" applyAlignment="1">
      <alignment horizontal="left"/>
    </xf>
    <xf numFmtId="0" fontId="0" fillId="9" borderId="20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21" xfId="0" applyFill="1" applyBorder="1" applyAlignment="1">
      <alignment horizontal="left"/>
    </xf>
    <xf numFmtId="0" fontId="0" fillId="9" borderId="21" xfId="0" applyFill="1" applyBorder="1" applyAlignment="1">
      <alignment horizontal="right"/>
    </xf>
    <xf numFmtId="2" fontId="0" fillId="0" borderId="0" xfId="0" applyNumberFormat="1"/>
    <xf numFmtId="40" fontId="7" fillId="0" borderId="1" xfId="0" applyNumberFormat="1" applyFont="1" applyBorder="1" applyAlignment="1" applyProtection="1">
      <alignment horizontal="right"/>
      <protection locked="0"/>
    </xf>
    <xf numFmtId="40" fontId="7" fillId="0" borderId="0" xfId="0" applyNumberFormat="1" applyFont="1" applyBorder="1" applyProtection="1">
      <protection locked="0"/>
    </xf>
    <xf numFmtId="2" fontId="7" fillId="0" borderId="0" xfId="0" applyNumberFormat="1" applyFont="1" applyBorder="1" applyProtection="1">
      <protection locked="0"/>
    </xf>
    <xf numFmtId="9" fontId="7" fillId="0" borderId="1" xfId="3" applyFont="1" applyBorder="1" applyProtection="1">
      <protection locked="0"/>
    </xf>
    <xf numFmtId="9" fontId="7" fillId="0" borderId="1" xfId="3" applyFont="1" applyBorder="1" applyAlignment="1" applyProtection="1">
      <alignment horizontal="right"/>
      <protection locked="0"/>
    </xf>
    <xf numFmtId="0" fontId="48" fillId="0" borderId="0" xfId="0" applyFont="1" applyBorder="1" applyProtection="1"/>
    <xf numFmtId="0" fontId="8" fillId="0" borderId="0" xfId="0" applyFont="1" applyFill="1" applyBorder="1"/>
    <xf numFmtId="0" fontId="7" fillId="0" borderId="0" xfId="0" applyFont="1" applyFill="1" applyBorder="1"/>
    <xf numFmtId="14" fontId="9" fillId="0" borderId="0" xfId="0" applyNumberFormat="1" applyFont="1" applyFill="1" applyBorder="1" applyAlignment="1" applyProtection="1">
      <alignment horizontal="left"/>
      <protection locked="0"/>
    </xf>
    <xf numFmtId="14" fontId="33" fillId="0" borderId="1" xfId="0" applyNumberFormat="1" applyFont="1" applyBorder="1"/>
    <xf numFmtId="0" fontId="0" fillId="0" borderId="0" xfId="0" applyFont="1"/>
    <xf numFmtId="0" fontId="0" fillId="0" borderId="0" xfId="0" quotePrefix="1" applyFont="1"/>
    <xf numFmtId="0" fontId="2" fillId="4" borderId="0" xfId="0" applyFont="1" applyFill="1" applyProtection="1"/>
    <xf numFmtId="0" fontId="13" fillId="4" borderId="0" xfId="0" applyFont="1" applyFill="1" applyBorder="1" applyAlignment="1"/>
    <xf numFmtId="0" fontId="13" fillId="4" borderId="28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/>
    </xf>
    <xf numFmtId="0" fontId="47" fillId="8" borderId="20" xfId="0" applyFont="1" applyFill="1" applyBorder="1" applyProtection="1"/>
    <xf numFmtId="3" fontId="7" fillId="6" borderId="5" xfId="0" applyNumberFormat="1" applyFont="1" applyFill="1" applyBorder="1" applyAlignment="1" applyProtection="1">
      <alignment horizontal="center" wrapText="1"/>
    </xf>
    <xf numFmtId="14" fontId="7" fillId="0" borderId="0" xfId="0" applyNumberFormat="1" applyFont="1" applyBorder="1" applyAlignment="1" applyProtection="1">
      <alignment horizontal="center"/>
      <protection locked="0"/>
    </xf>
    <xf numFmtId="0" fontId="49" fillId="0" borderId="0" xfId="4" applyBorder="1" applyAlignment="1" applyProtection="1"/>
    <xf numFmtId="0" fontId="0" fillId="0" borderId="0" xfId="0" applyAlignment="1">
      <alignment wrapText="1"/>
    </xf>
    <xf numFmtId="0" fontId="4" fillId="0" borderId="0" xfId="0" applyFont="1" applyAlignment="1"/>
    <xf numFmtId="0" fontId="50" fillId="0" borderId="0" xfId="0" applyFont="1"/>
    <xf numFmtId="0" fontId="11" fillId="0" borderId="0" xfId="0" applyFont="1" applyBorder="1"/>
    <xf numFmtId="0" fontId="47" fillId="0" borderId="0" xfId="0" applyFont="1" applyBorder="1"/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13" fillId="4" borderId="27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8" fillId="6" borderId="15" xfId="0" applyFont="1" applyFill="1" applyBorder="1" applyAlignment="1" applyProtection="1">
      <alignment horizontal="center" wrapText="1"/>
    </xf>
    <xf numFmtId="0" fontId="8" fillId="6" borderId="16" xfId="0" applyFont="1" applyFill="1" applyBorder="1" applyAlignment="1" applyProtection="1">
      <alignment horizontal="center" wrapText="1"/>
    </xf>
  </cellXfs>
  <cellStyles count="5">
    <cellStyle name="Comma [0]" xfId="1" builtinId="6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DF5FF"/>
      <color rgb="FF00FFFF"/>
      <color rgb="FFAEECEB"/>
      <color rgb="FF84E2E0"/>
      <color rgb="FFC3F9D1"/>
      <color rgb="FF54EE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charge\Recharge%20Forms\Approv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charge\Recharge%20Forms\Copy%20of%20HourlyRateSamp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charge\Recharge%20Forms\Copy%20of%20MarkupSamp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charge\Recharge%20Forms\Copy%20of%20PerItemRateS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f Cert"/>
      <sheetName val="Proposed Rates"/>
      <sheetName val="Productive Hours"/>
      <sheetName val="Hourly Rate Calculation"/>
      <sheetName val="Depreciation Schedule"/>
      <sheetName val="Mark-up"/>
      <sheetName val="Per Item Rate"/>
      <sheetName val="Sample Rate - Photocopier"/>
      <sheetName val="Sheet1"/>
    </sheetNames>
    <sheetDataSet>
      <sheetData sheetId="0" refreshError="1">
        <row r="4">
          <cell r="C4">
            <v>0</v>
          </cell>
          <cell r="I4" t="str">
            <v>Prepared By: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ve Hours Sample"/>
      <sheetName val="Hourly Rate Calculation"/>
      <sheetName val="Depreciation Schedule"/>
    </sheetNames>
    <sheetDataSet>
      <sheetData sheetId="0">
        <row r="1">
          <cell r="A1" t="str">
            <v>UNIVERSITY OF CALIFORNIA, BERKELEY - RECHARGE ACTIVITY REVIEW AND PROPOSAL</v>
          </cell>
        </row>
        <row r="3">
          <cell r="A3" t="str">
            <v>SAMPLE RATE CALCULATION - SHOP SERVICES</v>
          </cell>
        </row>
        <row r="4">
          <cell r="A4" t="str">
            <v xml:space="preserve">HOURLY LABOR RATE CALCULATION - </v>
          </cell>
        </row>
        <row r="31">
          <cell r="J31">
            <v>1336</v>
          </cell>
        </row>
      </sheetData>
      <sheetData sheetId="1">
        <row r="3">
          <cell r="A3" t="str">
            <v>SAMPLE RATE CALCULATION - SHOP SERVICES</v>
          </cell>
        </row>
      </sheetData>
      <sheetData sheetId="2">
        <row r="40">
          <cell r="P40">
            <v>6100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eroom Mark-up"/>
      <sheetName val="Depreciation Schedule"/>
    </sheetNames>
    <sheetDataSet>
      <sheetData sheetId="0"/>
      <sheetData sheetId="1">
        <row r="40">
          <cell r="Q40">
            <v>61500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otocopier Rate"/>
      <sheetName val="Item Rate Calculation"/>
      <sheetName val="Depreciation Schedule"/>
    </sheetNames>
    <sheetDataSet>
      <sheetData sheetId="0">
        <row r="1">
          <cell r="A1" t="str">
            <v>UNIVERSITY OF CALIFORNIA, BERKELEY - RECHARGE ACTIVITY REVIEW AND PROPOSAL</v>
          </cell>
        </row>
      </sheetData>
      <sheetData sheetId="1"/>
      <sheetData sheetId="2">
        <row r="18">
          <cell r="Q18">
            <v>0</v>
          </cell>
        </row>
        <row r="19">
          <cell r="Q19">
            <v>0</v>
          </cell>
        </row>
        <row r="20">
          <cell r="Q20">
            <v>0</v>
          </cell>
        </row>
        <row r="25">
          <cell r="Q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showGridLines="0" tabSelected="1" topLeftCell="A85" zoomScaleNormal="100" workbookViewId="0">
      <selection activeCell="P100" sqref="P100"/>
    </sheetView>
  </sheetViews>
  <sheetFormatPr defaultColWidth="9.140625" defaultRowHeight="10.5"/>
  <cols>
    <col min="1" max="1" width="2.85546875" style="41" customWidth="1"/>
    <col min="2" max="2" width="3.7109375" style="41" customWidth="1"/>
    <col min="3" max="3" width="9.5703125" style="41" customWidth="1"/>
    <col min="4" max="4" width="16.5703125" style="41" customWidth="1"/>
    <col min="5" max="5" width="9.42578125" style="41" customWidth="1"/>
    <col min="6" max="6" width="5.5703125" style="41" customWidth="1"/>
    <col min="7" max="7" width="8.5703125" style="41" customWidth="1"/>
    <col min="8" max="8" width="2.28515625" style="41" customWidth="1"/>
    <col min="9" max="9" width="8.42578125" style="41" customWidth="1"/>
    <col min="10" max="10" width="3.7109375" style="41" customWidth="1"/>
    <col min="11" max="11" width="12.140625" style="140" customWidth="1"/>
    <col min="12" max="12" width="3.7109375" style="41" customWidth="1"/>
    <col min="13" max="13" width="9.5703125" style="20" customWidth="1"/>
    <col min="14" max="14" width="3" style="20" customWidth="1"/>
    <col min="15" max="15" width="9.140625" style="19"/>
    <col min="16" max="16" width="6.42578125" style="20" customWidth="1"/>
    <col min="17" max="17" width="2.85546875" style="20" customWidth="1"/>
    <col min="18" max="18" width="1.7109375" style="20" customWidth="1"/>
    <col min="19" max="236" width="10.7109375" style="20" customWidth="1"/>
    <col min="237" max="16384" width="9.140625" style="20"/>
  </cols>
  <sheetData>
    <row r="1" spans="1:17" customFormat="1" ht="15">
      <c r="A1" s="84" t="s">
        <v>96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P1" s="71"/>
      <c r="Q1" s="131"/>
    </row>
    <row r="2" spans="1:17" customFormat="1" ht="12.7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35"/>
      <c r="L2" s="1"/>
      <c r="M2" s="4"/>
      <c r="N2" s="4"/>
      <c r="O2" s="2"/>
    </row>
    <row r="3" spans="1:17" s="7" customFormat="1" ht="12.75" customHeight="1">
      <c r="A3" s="5"/>
      <c r="B3" s="42"/>
      <c r="C3" s="5"/>
      <c r="D3" s="5"/>
      <c r="E3" s="5"/>
      <c r="F3" s="5"/>
      <c r="G3" s="5"/>
      <c r="H3" s="5"/>
      <c r="I3" s="5"/>
      <c r="J3" s="5"/>
      <c r="K3" s="6"/>
      <c r="L3" s="5"/>
      <c r="M3" s="5"/>
      <c r="N3" s="5"/>
      <c r="O3" s="6"/>
    </row>
    <row r="4" spans="1:17" s="7" customFormat="1" ht="12.75">
      <c r="A4" s="8" t="s">
        <v>338</v>
      </c>
      <c r="C4" s="47"/>
      <c r="D4" s="10"/>
      <c r="E4" s="10"/>
      <c r="F4" s="10"/>
      <c r="G4" s="10"/>
      <c r="H4" s="47"/>
      <c r="I4" s="47" t="s">
        <v>103</v>
      </c>
      <c r="J4" s="47"/>
      <c r="K4" s="148"/>
      <c r="L4" s="149"/>
      <c r="M4" s="54"/>
      <c r="N4" s="150"/>
      <c r="O4" s="151"/>
    </row>
    <row r="5" spans="1:17" s="13" customFormat="1" ht="12.75">
      <c r="A5" s="518" t="s">
        <v>151</v>
      </c>
      <c r="B5" s="519"/>
      <c r="C5" s="520"/>
      <c r="D5" s="49"/>
      <c r="E5" s="48"/>
      <c r="F5" s="204"/>
      <c r="G5" s="48"/>
      <c r="H5" s="48"/>
      <c r="I5" s="472" t="s">
        <v>324</v>
      </c>
      <c r="J5" s="48"/>
      <c r="K5" s="152"/>
      <c r="L5" s="12" t="s">
        <v>104</v>
      </c>
      <c r="M5" s="153"/>
      <c r="N5" s="154"/>
      <c r="O5" s="155"/>
    </row>
    <row r="6" spans="1:17" s="13" customFormat="1" ht="18.75" customHeight="1">
      <c r="A6" s="517" t="s">
        <v>325</v>
      </c>
      <c r="B6" s="7"/>
      <c r="C6" s="48"/>
      <c r="D6" s="48"/>
      <c r="E6" s="48"/>
      <c r="F6" s="48"/>
      <c r="G6" s="48"/>
      <c r="H6" s="48"/>
      <c r="I6" s="48"/>
      <c r="J6" s="48"/>
      <c r="K6" s="173"/>
      <c r="L6" s="12"/>
      <c r="M6" s="40"/>
      <c r="O6" s="14"/>
    </row>
    <row r="7" spans="1:17" s="13" customFormat="1" ht="4.5" customHeight="1" thickBot="1">
      <c r="A7" s="63"/>
      <c r="B7" s="63"/>
      <c r="C7" s="63"/>
      <c r="D7" s="63"/>
      <c r="E7" s="63"/>
      <c r="F7" s="63"/>
      <c r="G7" s="63"/>
      <c r="H7" s="63"/>
      <c r="I7" s="63"/>
      <c r="J7" s="63"/>
      <c r="K7" s="64"/>
      <c r="L7" s="63"/>
      <c r="M7" s="63"/>
      <c r="N7" s="63"/>
      <c r="O7" s="64"/>
      <c r="P7" s="63"/>
    </row>
    <row r="8" spans="1:17" s="13" customFormat="1" ht="5.25" customHeight="1">
      <c r="K8" s="14"/>
      <c r="O8" s="14"/>
    </row>
    <row r="9" spans="1:17" s="18" customFormat="1" ht="15">
      <c r="A9" s="15" t="s">
        <v>38</v>
      </c>
      <c r="B9" s="16"/>
      <c r="C9" s="16"/>
      <c r="D9" s="16"/>
      <c r="E9" s="16"/>
      <c r="F9" s="16"/>
      <c r="G9" s="16"/>
      <c r="H9" s="16"/>
      <c r="I9" s="16"/>
      <c r="J9" s="16"/>
      <c r="K9" s="136"/>
      <c r="L9" s="16"/>
      <c r="M9" s="16"/>
      <c r="N9" s="16"/>
      <c r="O9" s="17"/>
    </row>
    <row r="10" spans="1:17" s="18" customFormat="1" ht="15.75" thickBo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36"/>
      <c r="L10" s="16"/>
      <c r="M10" s="16"/>
      <c r="N10" s="16"/>
      <c r="O10" s="17"/>
    </row>
    <row r="11" spans="1:17" s="18" customFormat="1" ht="27" customHeight="1" thickBot="1">
      <c r="A11" s="15"/>
      <c r="B11" s="487" t="s">
        <v>37</v>
      </c>
      <c r="C11" s="485"/>
      <c r="D11" s="485"/>
      <c r="E11" s="485"/>
      <c r="F11" s="485"/>
      <c r="G11" s="485"/>
      <c r="H11" s="485"/>
      <c r="I11" s="486"/>
      <c r="J11" s="81"/>
      <c r="K11" s="484" t="s">
        <v>67</v>
      </c>
      <c r="L11" s="81"/>
      <c r="M11" s="482" t="s">
        <v>2</v>
      </c>
      <c r="N11" s="97"/>
      <c r="O11" s="483" t="s">
        <v>3</v>
      </c>
      <c r="P11" s="81"/>
    </row>
    <row r="12" spans="1:17" s="18" customFormat="1" ht="6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36"/>
      <c r="L12" s="16"/>
      <c r="M12" s="16"/>
      <c r="N12" s="16"/>
      <c r="O12" s="17"/>
    </row>
    <row r="13" spans="1:17" s="18" customFormat="1" ht="18.600000000000001" customHeight="1">
      <c r="A13" s="15"/>
      <c r="B13" s="56" t="s">
        <v>4</v>
      </c>
      <c r="C13" s="58" t="s">
        <v>43</v>
      </c>
      <c r="D13" s="16"/>
      <c r="E13" s="16"/>
      <c r="F13" s="16"/>
      <c r="G13" s="203">
        <v>42917</v>
      </c>
      <c r="H13" s="190" t="s">
        <v>130</v>
      </c>
      <c r="I13" s="202">
        <v>43281</v>
      </c>
      <c r="J13" s="16"/>
      <c r="K13" s="104" t="s">
        <v>111</v>
      </c>
      <c r="L13" s="16"/>
    </row>
    <row r="14" spans="1:17" ht="18.600000000000001" customHeight="1">
      <c r="A14" s="36"/>
      <c r="B14" s="77" t="s">
        <v>5</v>
      </c>
      <c r="C14" s="60" t="s">
        <v>24</v>
      </c>
      <c r="D14" s="44"/>
      <c r="E14" s="44"/>
      <c r="F14" s="44"/>
      <c r="G14" s="44"/>
      <c r="H14" s="44"/>
      <c r="I14" s="44"/>
      <c r="J14" s="44"/>
      <c r="K14" s="104" t="s">
        <v>115</v>
      </c>
      <c r="L14" s="9"/>
      <c r="M14" s="27"/>
      <c r="N14" s="28"/>
      <c r="O14" s="29"/>
    </row>
    <row r="15" spans="1:17" ht="12.75">
      <c r="A15" s="36"/>
      <c r="B15" s="43"/>
      <c r="C15" s="88" t="s">
        <v>133</v>
      </c>
      <c r="D15" s="37"/>
      <c r="E15" s="37"/>
      <c r="F15" s="37"/>
      <c r="G15" s="37"/>
      <c r="H15" s="37"/>
      <c r="I15" s="37"/>
      <c r="J15" s="37"/>
      <c r="K15" s="189"/>
      <c r="L15" s="9"/>
      <c r="M15" s="34"/>
      <c r="N15" s="28"/>
      <c r="O15" s="35"/>
    </row>
    <row r="16" spans="1:17" s="18" customFormat="1" ht="18.600000000000001" customHeight="1">
      <c r="A16" s="15"/>
      <c r="B16" s="56" t="s">
        <v>52</v>
      </c>
      <c r="C16" s="58" t="s">
        <v>51</v>
      </c>
      <c r="D16" s="57"/>
      <c r="E16" s="57"/>
      <c r="F16" s="57"/>
      <c r="G16" s="57"/>
      <c r="H16" s="57"/>
      <c r="I16" s="16"/>
      <c r="J16" s="16"/>
      <c r="K16" s="104" t="s">
        <v>116</v>
      </c>
      <c r="L16" s="16"/>
      <c r="M16" s="157"/>
      <c r="N16" s="16"/>
      <c r="O16" s="59"/>
    </row>
    <row r="17" spans="1:16" ht="6" customHeight="1" thickBot="1">
      <c r="A17"/>
      <c r="B17" s="21"/>
      <c r="C17" s="85"/>
      <c r="D17" s="75"/>
      <c r="E17" s="21"/>
      <c r="F17" s="21"/>
      <c r="G17" s="21"/>
      <c r="H17" s="21"/>
      <c r="I17" s="21"/>
      <c r="J17" s="21"/>
      <c r="K17" s="137"/>
      <c r="L17" s="76"/>
      <c r="M17" s="22"/>
      <c r="N17" s="22"/>
      <c r="O17" s="17"/>
    </row>
    <row r="18" spans="1:16" ht="27" customHeight="1" thickBot="1">
      <c r="A18"/>
      <c r="B18" s="488" t="s">
        <v>1</v>
      </c>
      <c r="C18" s="489"/>
      <c r="D18" s="489"/>
      <c r="E18" s="489"/>
      <c r="F18" s="489"/>
      <c r="G18" s="489"/>
      <c r="H18" s="489"/>
      <c r="I18" s="490"/>
      <c r="J18" s="83"/>
      <c r="K18" s="484" t="s">
        <v>67</v>
      </c>
      <c r="L18" s="81"/>
      <c r="M18" s="482" t="s">
        <v>2</v>
      </c>
      <c r="N18" s="97"/>
      <c r="O18" s="483" t="s">
        <v>3</v>
      </c>
      <c r="P18" s="83"/>
    </row>
    <row r="19" spans="1:16" ht="12.75">
      <c r="A19"/>
      <c r="B19"/>
      <c r="C19"/>
      <c r="D19"/>
      <c r="E19"/>
      <c r="F19"/>
      <c r="G19"/>
      <c r="H19"/>
      <c r="I19"/>
      <c r="J19"/>
      <c r="K19" s="2"/>
      <c r="L19"/>
      <c r="M19" s="2"/>
      <c r="N19"/>
      <c r="O19" s="2"/>
    </row>
    <row r="20" spans="1:16" ht="12.75">
      <c r="A20"/>
      <c r="B20" s="53" t="s">
        <v>6</v>
      </c>
      <c r="C20" s="174" t="s">
        <v>66</v>
      </c>
      <c r="D20"/>
      <c r="E20"/>
      <c r="F20"/>
      <c r="G20"/>
      <c r="H20"/>
      <c r="I20"/>
      <c r="J20"/>
      <c r="K20" s="104" t="s">
        <v>105</v>
      </c>
      <c r="L20"/>
      <c r="M20" s="46"/>
      <c r="N20" s="2"/>
      <c r="O20" s="46"/>
    </row>
    <row r="21" spans="1:16" ht="12.75">
      <c r="A21" s="24"/>
      <c r="B21" s="25" t="s">
        <v>9</v>
      </c>
      <c r="C21" s="26" t="s">
        <v>326</v>
      </c>
      <c r="D21" s="26"/>
      <c r="E21" s="26"/>
      <c r="F21" s="26"/>
      <c r="G21" s="26"/>
      <c r="H21" s="26"/>
      <c r="I21" s="26"/>
      <c r="J21" s="26"/>
      <c r="K21" s="104" t="s">
        <v>106</v>
      </c>
      <c r="L21" s="7"/>
      <c r="M21" s="27"/>
      <c r="N21" s="34"/>
      <c r="O21" s="29"/>
    </row>
    <row r="22" spans="1:16" ht="12.75">
      <c r="A22" s="30"/>
      <c r="B22" s="25" t="s">
        <v>12</v>
      </c>
      <c r="C22" s="26" t="s">
        <v>327</v>
      </c>
      <c r="D22" s="26"/>
      <c r="E22" s="26"/>
      <c r="F22" s="26"/>
      <c r="G22" s="26"/>
      <c r="H22" s="26"/>
      <c r="I22" s="26"/>
      <c r="J22" s="26"/>
      <c r="K22" s="104" t="s">
        <v>105</v>
      </c>
      <c r="L22" s="7"/>
      <c r="M22" s="27"/>
      <c r="N22" s="34"/>
      <c r="O22" s="29"/>
    </row>
    <row r="23" spans="1:16" ht="12.75">
      <c r="A23" s="30"/>
      <c r="B23" s="25" t="s">
        <v>13</v>
      </c>
      <c r="C23" s="25" t="s">
        <v>7</v>
      </c>
      <c r="D23" s="25"/>
      <c r="E23" s="25"/>
      <c r="F23" s="25"/>
      <c r="G23" s="25"/>
      <c r="H23" s="25"/>
      <c r="I23" s="25"/>
      <c r="J23" s="25"/>
      <c r="K23" s="104" t="s">
        <v>97</v>
      </c>
      <c r="L23" s="7"/>
      <c r="M23" s="27"/>
      <c r="N23" s="34"/>
      <c r="O23" s="29"/>
    </row>
    <row r="24" spans="1:16" ht="12.75">
      <c r="A24" s="30"/>
      <c r="B24" s="33"/>
      <c r="C24" s="25" t="s">
        <v>8</v>
      </c>
      <c r="D24" s="25"/>
      <c r="E24" s="25"/>
      <c r="F24" s="25"/>
      <c r="G24" s="25"/>
      <c r="H24" s="25"/>
      <c r="I24" s="25"/>
      <c r="J24" s="25"/>
      <c r="K24" s="104"/>
      <c r="L24" s="9"/>
      <c r="M24" s="34"/>
      <c r="N24" s="34"/>
      <c r="O24" s="35"/>
    </row>
    <row r="25" spans="1:16" ht="12.75">
      <c r="A25" s="30"/>
      <c r="B25" s="31" t="s">
        <v>14</v>
      </c>
      <c r="C25" s="32" t="s">
        <v>10</v>
      </c>
      <c r="D25" s="32"/>
      <c r="E25" s="32"/>
      <c r="F25" s="32"/>
      <c r="G25" s="32"/>
      <c r="H25" s="32"/>
      <c r="I25" s="32"/>
      <c r="J25" s="32"/>
      <c r="K25" s="104" t="s">
        <v>105</v>
      </c>
      <c r="L25" s="9"/>
      <c r="M25" s="27"/>
      <c r="N25" s="34"/>
      <c r="O25" s="27"/>
    </row>
    <row r="26" spans="1:16" ht="12.75">
      <c r="A26" s="30"/>
      <c r="B26" s="33"/>
      <c r="C26" s="32" t="s">
        <v>11</v>
      </c>
      <c r="D26" s="32"/>
      <c r="E26" s="32"/>
      <c r="F26" s="32"/>
      <c r="G26" s="32"/>
      <c r="H26" s="32"/>
      <c r="I26" s="32"/>
      <c r="J26" s="32"/>
      <c r="K26" s="104"/>
      <c r="L26" s="7"/>
      <c r="M26" s="34"/>
      <c r="N26" s="28"/>
      <c r="O26" s="35"/>
    </row>
    <row r="27" spans="1:16" ht="12.75">
      <c r="A27" s="30"/>
      <c r="B27" s="33"/>
      <c r="C27" s="32"/>
      <c r="D27" s="32"/>
      <c r="E27" s="32"/>
      <c r="F27" s="32"/>
      <c r="G27" s="32"/>
      <c r="H27" s="32"/>
      <c r="I27" s="32"/>
      <c r="J27" s="32"/>
      <c r="K27" s="104"/>
      <c r="L27" s="7"/>
      <c r="M27" s="34"/>
      <c r="N27" s="28"/>
      <c r="O27" s="35"/>
    </row>
    <row r="28" spans="1:16" ht="12.75">
      <c r="A28" s="30"/>
      <c r="B28" s="33"/>
      <c r="C28" s="32"/>
      <c r="D28" s="32"/>
      <c r="E28" s="32"/>
      <c r="F28" s="32"/>
      <c r="G28" s="32"/>
      <c r="H28" s="32"/>
      <c r="I28" s="32"/>
      <c r="J28" s="32"/>
      <c r="K28" s="139"/>
      <c r="L28" s="7"/>
      <c r="M28" s="34"/>
      <c r="N28" s="28"/>
      <c r="O28" s="35"/>
    </row>
    <row r="29" spans="1:16" ht="12.75">
      <c r="A29" s="30"/>
      <c r="B29" s="33"/>
      <c r="C29" s="32"/>
      <c r="D29" s="32"/>
      <c r="E29" s="32"/>
      <c r="F29" s="32"/>
      <c r="G29" s="32"/>
      <c r="H29" s="32"/>
      <c r="I29" s="32"/>
      <c r="J29" s="32"/>
      <c r="K29" s="139"/>
      <c r="L29" s="7"/>
      <c r="M29" s="34"/>
      <c r="N29" s="28"/>
      <c r="O29" s="35"/>
    </row>
    <row r="30" spans="1:16" ht="13.5" thickBo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138"/>
      <c r="L30" s="9"/>
      <c r="M30" s="34"/>
      <c r="N30" s="28"/>
      <c r="O30" s="35"/>
    </row>
    <row r="31" spans="1:16" ht="27" customHeight="1" thickBot="1">
      <c r="A31" s="30"/>
      <c r="B31" s="491" t="s">
        <v>141</v>
      </c>
      <c r="C31" s="492"/>
      <c r="D31" s="492"/>
      <c r="E31" s="492"/>
      <c r="F31" s="492"/>
      <c r="G31" s="492"/>
      <c r="H31" s="492"/>
      <c r="I31" s="493"/>
      <c r="J31" s="83"/>
      <c r="K31" s="484" t="s">
        <v>67</v>
      </c>
      <c r="L31" s="7"/>
      <c r="M31" s="482" t="s">
        <v>2</v>
      </c>
      <c r="N31" s="22"/>
      <c r="O31" s="483" t="s">
        <v>3</v>
      </c>
      <c r="P31" s="83"/>
    </row>
    <row r="32" spans="1:16" ht="6" customHeight="1">
      <c r="A32" s="30"/>
      <c r="B32" s="32"/>
      <c r="C32" s="32"/>
      <c r="D32" s="32"/>
      <c r="E32" s="32"/>
      <c r="F32" s="32"/>
      <c r="G32" s="32"/>
      <c r="H32" s="32"/>
      <c r="I32" s="32"/>
      <c r="J32" s="32"/>
      <c r="K32" s="139"/>
      <c r="L32" s="9"/>
      <c r="M32" s="34"/>
      <c r="N32" s="28"/>
      <c r="O32" s="35"/>
    </row>
    <row r="33" spans="1:17" ht="17.25">
      <c r="A33" s="38"/>
      <c r="B33" s="31" t="s">
        <v>16</v>
      </c>
      <c r="C33" s="79" t="s">
        <v>55</v>
      </c>
      <c r="D33" s="32"/>
      <c r="E33" s="32"/>
      <c r="F33" s="32"/>
      <c r="G33" s="32"/>
      <c r="H33" s="32"/>
      <c r="I33" s="32"/>
      <c r="J33" s="32"/>
      <c r="K33" s="104" t="s">
        <v>136</v>
      </c>
      <c r="L33" s="7"/>
      <c r="M33" s="27"/>
      <c r="N33" s="34"/>
      <c r="O33" s="27"/>
    </row>
    <row r="34" spans="1:17" ht="12.75">
      <c r="A34" s="38"/>
      <c r="B34" s="31" t="s">
        <v>18</v>
      </c>
      <c r="C34" s="31" t="s">
        <v>69</v>
      </c>
      <c r="D34" s="31"/>
      <c r="E34" s="31"/>
      <c r="F34" s="31"/>
      <c r="G34" s="31"/>
      <c r="H34" s="31"/>
      <c r="I34" s="31"/>
      <c r="J34" s="31"/>
      <c r="L34" s="9"/>
      <c r="M34" s="65"/>
      <c r="N34" s="65"/>
      <c r="O34" s="65"/>
    </row>
    <row r="35" spans="1:17" ht="12.75">
      <c r="A35" s="38"/>
      <c r="B35" s="31"/>
      <c r="C35" s="33" t="s">
        <v>68</v>
      </c>
      <c r="D35" s="31"/>
      <c r="E35" s="31"/>
      <c r="F35" s="31"/>
      <c r="G35" s="31"/>
      <c r="H35" s="31"/>
      <c r="I35" s="31"/>
      <c r="J35" s="31"/>
      <c r="K35" s="104" t="s">
        <v>110</v>
      </c>
      <c r="L35" s="9"/>
      <c r="M35" s="27"/>
      <c r="N35" s="34"/>
      <c r="O35" s="27"/>
    </row>
    <row r="36" spans="1:17" ht="12.75">
      <c r="A36" s="38"/>
      <c r="B36" s="31" t="s">
        <v>19</v>
      </c>
      <c r="C36" s="32" t="s">
        <v>15</v>
      </c>
      <c r="D36" s="32"/>
      <c r="E36" s="32"/>
      <c r="F36" s="32"/>
      <c r="G36" s="32"/>
      <c r="H36" s="32"/>
      <c r="I36" s="32"/>
      <c r="J36" s="32"/>
      <c r="K36" s="104" t="s">
        <v>109</v>
      </c>
      <c r="L36" s="7"/>
      <c r="M36" s="27"/>
      <c r="N36" s="34"/>
      <c r="O36" s="27"/>
    </row>
    <row r="37" spans="1:17" ht="12.75">
      <c r="A37" s="38"/>
      <c r="B37" s="147" t="s">
        <v>20</v>
      </c>
      <c r="C37" s="79" t="s">
        <v>17</v>
      </c>
      <c r="D37" s="78"/>
      <c r="E37" s="78"/>
      <c r="F37" s="78"/>
      <c r="G37" s="78"/>
      <c r="H37" s="78"/>
      <c r="I37" s="32"/>
      <c r="J37" s="32"/>
      <c r="K37" s="104" t="s">
        <v>107</v>
      </c>
      <c r="L37" s="9"/>
      <c r="M37" s="27"/>
      <c r="N37" s="34"/>
      <c r="O37" s="27"/>
    </row>
    <row r="38" spans="1:17" ht="12.75">
      <c r="A38" s="38"/>
      <c r="B38" s="31" t="s">
        <v>21</v>
      </c>
      <c r="C38" s="32" t="s">
        <v>309</v>
      </c>
      <c r="D38" s="32"/>
      <c r="E38" s="32"/>
      <c r="F38" s="32"/>
      <c r="G38" s="32"/>
      <c r="H38" s="32"/>
      <c r="I38" s="32"/>
      <c r="J38" s="32"/>
      <c r="K38" s="104" t="s">
        <v>108</v>
      </c>
      <c r="L38" s="9"/>
      <c r="M38" s="27"/>
      <c r="N38" s="34"/>
      <c r="O38" s="27"/>
    </row>
    <row r="39" spans="1:17" ht="18.600000000000001" customHeight="1">
      <c r="A39" s="38"/>
      <c r="B39" s="31" t="s">
        <v>22</v>
      </c>
      <c r="C39" s="32" t="s">
        <v>53</v>
      </c>
      <c r="D39" s="32"/>
      <c r="E39" s="32"/>
      <c r="F39" s="32"/>
      <c r="G39" s="32"/>
      <c r="H39" s="32"/>
      <c r="I39" s="32"/>
      <c r="J39" s="32"/>
      <c r="K39" s="104" t="s">
        <v>117</v>
      </c>
      <c r="L39" s="7"/>
      <c r="M39" s="27"/>
      <c r="N39" s="34"/>
      <c r="O39" s="27"/>
    </row>
    <row r="40" spans="1:17" ht="12.75">
      <c r="A40" s="38"/>
      <c r="B40" s="31" t="s">
        <v>25</v>
      </c>
      <c r="C40" s="32" t="s">
        <v>132</v>
      </c>
      <c r="D40" s="32"/>
      <c r="E40" s="32"/>
      <c r="F40" s="32"/>
      <c r="G40" s="32"/>
      <c r="H40" s="32"/>
      <c r="I40" s="32"/>
      <c r="J40" s="32"/>
      <c r="K40" s="104" t="s">
        <v>99</v>
      </c>
      <c r="L40" s="9"/>
      <c r="M40" s="27"/>
      <c r="N40" s="34"/>
      <c r="O40" s="27"/>
    </row>
    <row r="41" spans="1:17" ht="12.75">
      <c r="A41" s="38"/>
      <c r="B41" s="31" t="s">
        <v>31</v>
      </c>
      <c r="C41" s="32" t="s">
        <v>63</v>
      </c>
      <c r="D41" s="32"/>
      <c r="E41" s="32"/>
      <c r="F41" s="32"/>
      <c r="G41" s="32"/>
      <c r="H41" s="32"/>
      <c r="I41" s="32"/>
      <c r="J41" s="32"/>
      <c r="K41" s="104" t="s">
        <v>98</v>
      </c>
      <c r="L41" s="7"/>
      <c r="M41" s="66"/>
      <c r="N41" s="34"/>
      <c r="O41" s="67"/>
      <c r="Q41" s="18"/>
    </row>
    <row r="42" spans="1:17" ht="12.75">
      <c r="A42" s="38"/>
      <c r="B42" s="31"/>
      <c r="C42" s="32" t="s">
        <v>64</v>
      </c>
      <c r="D42" s="32"/>
      <c r="E42" s="32"/>
      <c r="F42" s="32"/>
      <c r="G42" s="32"/>
      <c r="H42" s="32"/>
      <c r="I42" s="32"/>
      <c r="J42" s="32"/>
      <c r="K42" s="139"/>
      <c r="L42" s="7"/>
      <c r="M42" s="66"/>
      <c r="N42" s="34"/>
      <c r="O42" s="67"/>
      <c r="Q42" s="18"/>
    </row>
    <row r="43" spans="1:17" ht="12.75">
      <c r="A43" s="38"/>
      <c r="B43" s="68"/>
      <c r="C43" s="32" t="s">
        <v>56</v>
      </c>
      <c r="D43" s="32"/>
      <c r="E43" s="32"/>
      <c r="F43" s="32"/>
      <c r="G43" s="196"/>
      <c r="H43" s="32"/>
      <c r="I43" s="139"/>
      <c r="J43" s="100"/>
      <c r="K43" s="139"/>
      <c r="L43" s="7"/>
      <c r="M43" s="65"/>
      <c r="N43" s="34"/>
      <c r="O43" s="69"/>
    </row>
    <row r="44" spans="1:17" ht="18" customHeight="1">
      <c r="A44" s="38"/>
      <c r="B44" s="68"/>
      <c r="C44" s="32" t="s">
        <v>57</v>
      </c>
      <c r="D44" s="32"/>
      <c r="E44" s="32"/>
      <c r="F44" s="32"/>
      <c r="G44" s="32"/>
      <c r="H44" s="32"/>
      <c r="I44" s="32"/>
      <c r="J44" s="32"/>
      <c r="K44" s="139"/>
      <c r="L44" s="13"/>
      <c r="M44" s="65"/>
      <c r="N44" s="51" t="s">
        <v>58</v>
      </c>
      <c r="O44" s="29"/>
    </row>
    <row r="45" spans="1:17" ht="7.5" customHeight="1">
      <c r="A45" s="38"/>
      <c r="B45" s="68"/>
      <c r="C45" s="32"/>
      <c r="D45" s="32"/>
      <c r="E45" s="32"/>
      <c r="F45" s="32"/>
      <c r="G45" s="32"/>
      <c r="H45" s="32"/>
      <c r="I45" s="32"/>
      <c r="J45" s="32"/>
      <c r="K45" s="139"/>
      <c r="L45" s="13"/>
      <c r="M45" s="65"/>
      <c r="N45" s="9"/>
      <c r="O45" s="69"/>
    </row>
    <row r="46" spans="1:17" ht="12.75">
      <c r="A46" s="38"/>
      <c r="B46" s="68" t="s">
        <v>32</v>
      </c>
      <c r="C46" s="32" t="s">
        <v>50</v>
      </c>
      <c r="D46" s="32"/>
      <c r="E46" s="32"/>
      <c r="F46" s="32"/>
      <c r="G46" s="32"/>
      <c r="H46" s="32"/>
      <c r="I46" s="32"/>
      <c r="J46" s="32"/>
      <c r="K46" s="104" t="s">
        <v>101</v>
      </c>
      <c r="L46" s="13"/>
      <c r="M46" s="27"/>
      <c r="N46" s="65"/>
      <c r="O46" s="29"/>
    </row>
    <row r="47" spans="1:17" ht="17.25" customHeight="1">
      <c r="A47" s="38"/>
      <c r="B47" s="68"/>
      <c r="C47" s="79" t="s">
        <v>62</v>
      </c>
      <c r="D47" s="32"/>
      <c r="E47" s="32"/>
      <c r="F47" s="32"/>
      <c r="G47" s="32"/>
      <c r="H47" s="32"/>
      <c r="I47" s="32"/>
      <c r="J47" s="32"/>
      <c r="K47" s="104" t="s">
        <v>100</v>
      </c>
      <c r="L47" s="13"/>
      <c r="M47" s="66"/>
      <c r="N47" s="65"/>
      <c r="O47" s="67"/>
    </row>
    <row r="48" spans="1:17" ht="12.75">
      <c r="A48" s="38"/>
      <c r="B48" s="68"/>
      <c r="C48" s="91" t="s">
        <v>123</v>
      </c>
      <c r="D48" s="32"/>
      <c r="E48" s="32"/>
      <c r="F48" s="32"/>
      <c r="G48" s="32"/>
      <c r="H48" s="32"/>
      <c r="I48" s="32"/>
      <c r="J48" s="32"/>
      <c r="K48" s="139"/>
      <c r="L48" s="13"/>
      <c r="M48" s="65"/>
      <c r="N48" s="9"/>
      <c r="O48" s="69"/>
    </row>
    <row r="49" spans="1:16" ht="19.5" customHeight="1">
      <c r="A49" s="38"/>
      <c r="B49" s="68"/>
      <c r="C49" s="32" t="s">
        <v>114</v>
      </c>
      <c r="D49" s="32"/>
      <c r="E49" s="32"/>
      <c r="F49" s="32"/>
      <c r="G49" s="32"/>
      <c r="H49" s="32"/>
      <c r="I49" s="32"/>
      <c r="J49" s="32"/>
      <c r="K49" s="139"/>
      <c r="L49" s="13"/>
      <c r="M49" s="27"/>
      <c r="N49" s="9"/>
      <c r="O49" s="29"/>
    </row>
    <row r="50" spans="1:16" ht="5.25" customHeight="1">
      <c r="A50" s="38"/>
      <c r="B50" s="68"/>
      <c r="C50" s="32"/>
      <c r="D50" s="32"/>
      <c r="E50" s="32"/>
      <c r="F50" s="32"/>
      <c r="G50" s="32"/>
      <c r="H50" s="32"/>
      <c r="I50" s="32"/>
      <c r="J50" s="32"/>
      <c r="K50" s="139"/>
      <c r="L50" s="13"/>
      <c r="M50" s="65"/>
      <c r="N50" s="9"/>
      <c r="O50" s="69"/>
    </row>
    <row r="51" spans="1:16" ht="18" customHeight="1">
      <c r="A51" s="38"/>
      <c r="B51" s="31" t="s">
        <v>33</v>
      </c>
      <c r="C51" s="32" t="s">
        <v>328</v>
      </c>
      <c r="D51" s="32"/>
      <c r="E51" s="32"/>
      <c r="F51" s="32"/>
      <c r="G51" s="32"/>
      <c r="H51" s="32"/>
      <c r="I51" s="32"/>
      <c r="J51" s="32"/>
      <c r="K51" s="139"/>
      <c r="L51" s="7"/>
      <c r="M51" s="65"/>
      <c r="N51" s="9"/>
      <c r="O51" s="65"/>
    </row>
    <row r="52" spans="1:16" ht="12.75">
      <c r="A52" s="38"/>
      <c r="B52" s="32"/>
      <c r="C52" s="32" t="s">
        <v>152</v>
      </c>
      <c r="D52" s="32"/>
      <c r="E52" s="32"/>
      <c r="F52" s="32"/>
      <c r="G52" s="32"/>
      <c r="H52" s="32"/>
      <c r="I52" s="32"/>
      <c r="J52" s="32"/>
      <c r="K52" s="139"/>
      <c r="L52" s="9"/>
      <c r="M52" s="65"/>
      <c r="N52" s="9"/>
      <c r="O52" s="69"/>
    </row>
    <row r="53" spans="1:16" ht="3.75" customHeight="1">
      <c r="A53" s="38"/>
      <c r="B53" s="32"/>
      <c r="C53" s="32"/>
      <c r="D53" s="32"/>
      <c r="E53" s="32"/>
      <c r="F53" s="32"/>
      <c r="G53" s="32"/>
      <c r="H53" s="32"/>
      <c r="I53" s="32"/>
      <c r="J53" s="32"/>
      <c r="K53" s="139"/>
      <c r="L53" s="9"/>
      <c r="M53" s="65"/>
      <c r="N53" s="9"/>
      <c r="O53" s="69"/>
    </row>
    <row r="54" spans="1:16" ht="12.75">
      <c r="A54" s="38"/>
      <c r="B54" s="32"/>
      <c r="C54" s="101" t="s">
        <v>90</v>
      </c>
      <c r="D54" s="72"/>
      <c r="E54" s="73" t="s">
        <v>41</v>
      </c>
      <c r="F54" s="171" t="s">
        <v>40</v>
      </c>
      <c r="G54" s="172"/>
      <c r="H54" s="141"/>
      <c r="I54" s="141" t="s">
        <v>44</v>
      </c>
      <c r="J54" s="171"/>
      <c r="K54" s="172" t="s">
        <v>149</v>
      </c>
      <c r="L54" s="132" t="s">
        <v>150</v>
      </c>
      <c r="M54" s="133"/>
      <c r="N54" s="80"/>
      <c r="O54" s="201"/>
      <c r="P54" s="18"/>
    </row>
    <row r="55" spans="1:16" ht="12.75">
      <c r="A55" s="38"/>
      <c r="B55" s="32" t="s">
        <v>70</v>
      </c>
      <c r="C55" s="101"/>
      <c r="D55" s="160"/>
      <c r="E55" s="73"/>
      <c r="F55" s="193"/>
      <c r="G55" s="172"/>
      <c r="H55" s="141"/>
      <c r="I55" s="141"/>
      <c r="J55" s="164"/>
      <c r="K55" s="161"/>
      <c r="L55" s="166"/>
      <c r="M55" s="165"/>
      <c r="N55" s="9"/>
      <c r="O55" s="69"/>
      <c r="P55" s="18"/>
    </row>
    <row r="56" spans="1:16" ht="12.75">
      <c r="A56" s="38"/>
      <c r="B56" s="32" t="s">
        <v>71</v>
      </c>
      <c r="C56" s="159"/>
      <c r="D56" s="161"/>
      <c r="E56" s="162"/>
      <c r="F56" s="194"/>
      <c r="G56" s="195"/>
      <c r="H56" s="163"/>
      <c r="I56" s="163"/>
      <c r="J56" s="164"/>
      <c r="K56" s="161"/>
      <c r="L56" s="166"/>
      <c r="M56" s="165"/>
      <c r="N56" s="9"/>
      <c r="O56" s="69"/>
      <c r="P56" s="18"/>
    </row>
    <row r="57" spans="1:16" ht="12.75">
      <c r="A57" s="38"/>
      <c r="B57" s="32" t="s">
        <v>72</v>
      </c>
      <c r="C57" s="159"/>
      <c r="D57" s="161"/>
      <c r="E57" s="162"/>
      <c r="F57" s="192"/>
      <c r="G57" s="191"/>
      <c r="H57" s="163"/>
      <c r="I57" s="163"/>
      <c r="J57" s="164"/>
      <c r="K57" s="161"/>
      <c r="L57" s="166"/>
      <c r="M57" s="165"/>
      <c r="N57" s="9"/>
      <c r="O57" s="69"/>
      <c r="P57" s="18"/>
    </row>
    <row r="58" spans="1:16" ht="12.75">
      <c r="A58" s="38"/>
      <c r="B58" s="32" t="s">
        <v>73</v>
      </c>
      <c r="C58" s="159"/>
      <c r="D58" s="161"/>
      <c r="E58" s="162"/>
      <c r="F58" s="194"/>
      <c r="G58" s="195"/>
      <c r="H58" s="163"/>
      <c r="I58" s="163"/>
      <c r="J58" s="164"/>
      <c r="K58" s="161"/>
      <c r="L58" s="166"/>
      <c r="M58" s="165"/>
      <c r="N58" s="9"/>
      <c r="O58" s="69"/>
      <c r="P58" s="18"/>
    </row>
    <row r="59" spans="1:16" ht="12.75">
      <c r="A59" s="38"/>
      <c r="B59" s="32" t="s">
        <v>74</v>
      </c>
      <c r="C59" s="159"/>
      <c r="D59" s="161"/>
      <c r="E59" s="162"/>
      <c r="F59" s="194"/>
      <c r="G59" s="195"/>
      <c r="H59" s="163"/>
      <c r="I59" s="163"/>
      <c r="J59" s="164"/>
      <c r="K59" s="161"/>
      <c r="L59" s="166"/>
      <c r="M59" s="165"/>
      <c r="N59" s="9"/>
      <c r="O59" s="69"/>
      <c r="P59" s="18"/>
    </row>
    <row r="60" spans="1:16" ht="12.75">
      <c r="A60" s="38"/>
      <c r="B60" s="32"/>
      <c r="D60" s="32"/>
      <c r="E60" s="32"/>
      <c r="F60" s="91" t="s">
        <v>75</v>
      </c>
      <c r="G60" s="91"/>
      <c r="H60" s="91"/>
      <c r="I60" s="32"/>
      <c r="J60" s="32"/>
      <c r="K60" s="139"/>
      <c r="L60" s="9"/>
      <c r="M60" s="65"/>
      <c r="N60" s="9"/>
      <c r="O60" s="69"/>
      <c r="P60" s="18"/>
    </row>
    <row r="61" spans="1:16" ht="14.25" customHeight="1">
      <c r="A61" s="38"/>
      <c r="B61" s="32"/>
      <c r="C61" s="32"/>
      <c r="D61" s="32"/>
      <c r="E61" s="32"/>
      <c r="F61" s="32"/>
      <c r="G61" s="200"/>
      <c r="H61" s="32"/>
      <c r="I61" s="32"/>
      <c r="J61" s="32"/>
      <c r="K61" s="139"/>
      <c r="L61" s="9"/>
      <c r="M61" s="65"/>
      <c r="N61" s="9"/>
      <c r="O61" s="69"/>
      <c r="P61" s="18"/>
    </row>
    <row r="62" spans="1:16" ht="5.25" customHeight="1">
      <c r="A62" s="38"/>
      <c r="B62" s="32"/>
      <c r="C62" s="32"/>
      <c r="D62" s="32"/>
      <c r="E62" s="32"/>
      <c r="F62" s="32"/>
      <c r="G62" s="32"/>
      <c r="H62" s="32"/>
      <c r="I62" s="32"/>
      <c r="J62" s="32"/>
      <c r="K62" s="139"/>
      <c r="L62" s="9"/>
      <c r="M62" s="65"/>
      <c r="N62" s="9"/>
      <c r="O62" s="69"/>
      <c r="P62" s="18"/>
    </row>
    <row r="63" spans="1:16" ht="17.25" customHeight="1" thickBot="1">
      <c r="A63" s="38"/>
      <c r="B63" s="32"/>
      <c r="C63" s="32"/>
      <c r="D63" s="32"/>
      <c r="E63" s="32"/>
      <c r="F63" s="32"/>
      <c r="G63" s="32"/>
      <c r="H63" s="32"/>
      <c r="I63" s="32"/>
      <c r="J63" s="32"/>
      <c r="K63" s="139"/>
      <c r="L63" s="9"/>
      <c r="M63" s="65"/>
      <c r="N63" s="9"/>
      <c r="O63" s="69"/>
      <c r="P63" s="18"/>
    </row>
    <row r="64" spans="1:16" ht="27" customHeight="1" thickBot="1">
      <c r="A64" s="38"/>
      <c r="B64" s="491" t="s">
        <v>141</v>
      </c>
      <c r="C64" s="494"/>
      <c r="D64" s="494"/>
      <c r="E64" s="492"/>
      <c r="F64" s="495" t="s">
        <v>144</v>
      </c>
      <c r="G64" s="492"/>
      <c r="H64" s="492"/>
      <c r="I64" s="493"/>
      <c r="J64" s="83"/>
      <c r="K64" s="484" t="s">
        <v>67</v>
      </c>
      <c r="L64" s="9"/>
      <c r="M64" s="482" t="s">
        <v>2</v>
      </c>
      <c r="N64" s="22"/>
      <c r="O64" s="482" t="s">
        <v>3</v>
      </c>
      <c r="P64" s="18"/>
    </row>
    <row r="65" spans="1:16" ht="5.25" customHeight="1">
      <c r="A65" s="38"/>
      <c r="B65" s="32"/>
      <c r="C65" s="32"/>
      <c r="D65" s="32"/>
      <c r="E65" s="32"/>
      <c r="F65" s="32"/>
      <c r="G65" s="32"/>
      <c r="H65" s="32"/>
      <c r="I65" s="32"/>
      <c r="J65" s="32"/>
      <c r="K65" s="139"/>
      <c r="L65" s="9"/>
      <c r="M65" s="65"/>
      <c r="N65" s="9"/>
      <c r="O65" s="69"/>
      <c r="P65" s="18"/>
    </row>
    <row r="66" spans="1:16" ht="18.600000000000001" customHeight="1">
      <c r="A66" s="39"/>
      <c r="B66" s="77" t="s">
        <v>39</v>
      </c>
      <c r="C66" s="60" t="s">
        <v>77</v>
      </c>
      <c r="D66" s="44"/>
      <c r="E66" s="44"/>
      <c r="F66" s="44"/>
      <c r="G66" s="44"/>
      <c r="H66" s="44"/>
      <c r="I66" s="44"/>
      <c r="J66" s="44"/>
      <c r="K66" s="104" t="s">
        <v>118</v>
      </c>
      <c r="L66" s="9"/>
      <c r="M66" s="151"/>
      <c r="N66" s="6"/>
      <c r="O66" s="46"/>
    </row>
    <row r="67" spans="1:16" ht="12.75">
      <c r="A67" s="39"/>
      <c r="B67" s="37"/>
      <c r="C67" s="60" t="s">
        <v>59</v>
      </c>
      <c r="D67" s="44"/>
      <c r="E67" s="44"/>
      <c r="F67" s="44"/>
      <c r="G67" s="44"/>
      <c r="H67" s="44"/>
      <c r="I67" s="44"/>
      <c r="J67" s="44"/>
      <c r="K67" s="104"/>
      <c r="L67" s="7"/>
      <c r="M67" s="6"/>
      <c r="N67" s="6"/>
      <c r="O67" s="2"/>
    </row>
    <row r="68" spans="1:16" ht="4.5" customHeight="1">
      <c r="A68" s="39"/>
      <c r="B68" s="37"/>
      <c r="C68" s="60"/>
      <c r="D68" s="44"/>
      <c r="E68" s="44"/>
      <c r="F68" s="44"/>
      <c r="G68" s="44"/>
      <c r="H68" s="44"/>
      <c r="I68" s="44"/>
      <c r="J68" s="44"/>
      <c r="K68" s="142"/>
      <c r="L68" s="7"/>
      <c r="M68" s="7"/>
      <c r="N68" s="7"/>
      <c r="O68" s="2"/>
    </row>
    <row r="69" spans="1:16" ht="12.75">
      <c r="A69" s="39"/>
      <c r="B69" s="9"/>
      <c r="C69" s="9" t="s">
        <v>27</v>
      </c>
      <c r="D69" s="167"/>
      <c r="E69" s="9"/>
      <c r="F69" s="9" t="s">
        <v>26</v>
      </c>
      <c r="G69" s="9"/>
      <c r="H69" s="9"/>
      <c r="I69" s="27"/>
      <c r="J69" s="9"/>
      <c r="K69" s="143">
        <f>I69/$I$74</f>
        <v>0</v>
      </c>
      <c r="L69" s="7" t="s">
        <v>28</v>
      </c>
      <c r="M69" s="2"/>
    </row>
    <row r="70" spans="1:16" ht="12.75">
      <c r="A70" s="39"/>
      <c r="B70" s="9"/>
      <c r="C70" s="9" t="s">
        <v>27</v>
      </c>
      <c r="D70" s="167"/>
      <c r="E70" s="9"/>
      <c r="F70" s="9" t="s">
        <v>26</v>
      </c>
      <c r="G70" s="9"/>
      <c r="H70" s="9"/>
      <c r="I70" s="27"/>
      <c r="J70" s="9"/>
      <c r="K70" s="143">
        <f>I70/$I$74</f>
        <v>0</v>
      </c>
      <c r="L70" s="7" t="s">
        <v>28</v>
      </c>
      <c r="M70" s="2"/>
    </row>
    <row r="71" spans="1:16" ht="12.75">
      <c r="A71" s="39"/>
      <c r="B71" s="9"/>
      <c r="C71" s="9" t="s">
        <v>27</v>
      </c>
      <c r="D71" s="167"/>
      <c r="E71" s="9"/>
      <c r="F71" s="9" t="s">
        <v>26</v>
      </c>
      <c r="G71" s="9"/>
      <c r="H71" s="9"/>
      <c r="I71" s="27"/>
      <c r="J71" s="9"/>
      <c r="K71" s="143">
        <f>I71/$I$74</f>
        <v>0</v>
      </c>
      <c r="L71" s="7" t="s">
        <v>28</v>
      </c>
      <c r="M71" s="2"/>
    </row>
    <row r="72" spans="1:16" ht="12.75">
      <c r="A72" s="39"/>
      <c r="B72" s="9"/>
      <c r="C72" s="89" t="s">
        <v>102</v>
      </c>
      <c r="D72" s="9"/>
      <c r="E72" s="9"/>
      <c r="I72" s="9"/>
      <c r="J72" s="9"/>
      <c r="K72" s="65"/>
      <c r="L72" s="7"/>
      <c r="M72" s="7"/>
      <c r="N72" s="7"/>
      <c r="O72" s="2"/>
    </row>
    <row r="73" spans="1:16" ht="12.75">
      <c r="A73" s="39"/>
      <c r="B73" s="9"/>
      <c r="C73" s="9"/>
      <c r="D73" s="9"/>
      <c r="E73" s="9"/>
      <c r="F73" s="51" t="s">
        <v>29</v>
      </c>
      <c r="G73" s="51"/>
      <c r="H73" s="51"/>
      <c r="I73" s="27">
        <v>0</v>
      </c>
      <c r="J73" s="9"/>
      <c r="K73" s="65"/>
      <c r="L73" s="7"/>
      <c r="M73" s="7"/>
      <c r="N73" s="7"/>
      <c r="O73" s="2"/>
    </row>
    <row r="74" spans="1:16" ht="12.75">
      <c r="A74" s="40"/>
      <c r="B74" s="40"/>
      <c r="C74" s="40"/>
      <c r="D74" s="40"/>
      <c r="E74" s="40"/>
      <c r="F74" s="52" t="s">
        <v>30</v>
      </c>
      <c r="G74" s="52"/>
      <c r="H74" s="52"/>
      <c r="I74" s="168">
        <v>1</v>
      </c>
      <c r="J74" s="92"/>
      <c r="K74" s="144"/>
      <c r="L74"/>
      <c r="M74"/>
      <c r="N74"/>
      <c r="O74" s="2"/>
    </row>
    <row r="75" spans="1:16" ht="8.25" customHeight="1">
      <c r="A75" s="40"/>
      <c r="B75" s="40"/>
      <c r="C75" s="40"/>
      <c r="D75" s="40"/>
      <c r="E75" s="40"/>
      <c r="F75" s="52"/>
      <c r="G75" s="52"/>
      <c r="H75" s="52"/>
      <c r="I75" s="144"/>
      <c r="J75" s="92"/>
      <c r="K75" s="144"/>
      <c r="L75"/>
      <c r="M75"/>
      <c r="N75"/>
      <c r="O75" s="2"/>
    </row>
    <row r="76" spans="1:16" ht="18.600000000000001" customHeight="1">
      <c r="A76" s="40"/>
      <c r="B76" s="86" t="s">
        <v>46</v>
      </c>
      <c r="C76" s="40" t="s">
        <v>112</v>
      </c>
      <c r="D76" s="40"/>
      <c r="E76" s="40"/>
      <c r="F76" s="40"/>
      <c r="G76" s="40"/>
      <c r="H76" s="40"/>
      <c r="I76" s="40"/>
      <c r="J76" s="40"/>
      <c r="K76" s="104" t="s">
        <v>118</v>
      </c>
      <c r="L76"/>
      <c r="M76" s="54"/>
      <c r="N76"/>
      <c r="O76" s="46"/>
    </row>
    <row r="77" spans="1:16" ht="12.75">
      <c r="A77" s="40"/>
      <c r="B77" s="86"/>
      <c r="C77" s="175" t="s">
        <v>124</v>
      </c>
      <c r="D77" s="40"/>
      <c r="E77" s="40"/>
      <c r="F77" s="40"/>
      <c r="G77" s="40"/>
      <c r="H77" s="40"/>
      <c r="I77" s="40"/>
      <c r="J77" s="40"/>
      <c r="K77" s="104"/>
      <c r="L77"/>
      <c r="M77"/>
      <c r="N77"/>
      <c r="O77" s="2"/>
    </row>
    <row r="78" spans="1:16" ht="12" customHeight="1">
      <c r="A78" s="40"/>
      <c r="C78" s="61" t="s">
        <v>113</v>
      </c>
      <c r="D78" s="61"/>
      <c r="E78" s="61"/>
      <c r="F78" s="61"/>
      <c r="G78" s="61"/>
      <c r="H78" s="61"/>
      <c r="I78" s="61"/>
      <c r="J78" s="61"/>
      <c r="K78" s="20"/>
      <c r="L78" s="106"/>
      <c r="M78" s="158"/>
      <c r="N78" s="2"/>
      <c r="O78" s="46"/>
    </row>
    <row r="79" spans="1:16" ht="13.5" thickBot="1">
      <c r="A79" s="40"/>
      <c r="B79" s="61"/>
      <c r="C79" s="90" t="s">
        <v>145</v>
      </c>
      <c r="D79" s="40"/>
      <c r="E79" s="40"/>
      <c r="F79" s="40"/>
      <c r="G79" s="40"/>
      <c r="H79" s="40"/>
      <c r="I79" s="40"/>
      <c r="J79" s="40"/>
      <c r="K79" s="55"/>
      <c r="L79"/>
      <c r="M79"/>
      <c r="N79"/>
      <c r="O79" s="2"/>
    </row>
    <row r="80" spans="1:16" ht="15.75" customHeight="1" thickBot="1">
      <c r="A80" s="40"/>
      <c r="B80" s="61"/>
      <c r="C80" s="61" t="s">
        <v>125</v>
      </c>
      <c r="D80" s="40"/>
      <c r="E80" s="40"/>
      <c r="F80" s="40"/>
      <c r="G80" s="40"/>
      <c r="H80" s="40"/>
      <c r="I80" s="40"/>
      <c r="J80" s="40"/>
      <c r="K80" s="55"/>
      <c r="L80"/>
      <c r="M80" s="496"/>
      <c r="N80" s="497"/>
      <c r="O80" s="498"/>
    </row>
    <row r="81" spans="1:16" ht="9" customHeight="1">
      <c r="A81" s="40"/>
      <c r="B81" s="61"/>
      <c r="C81" s="90"/>
      <c r="D81" s="40"/>
      <c r="E81" s="40"/>
      <c r="F81" s="40"/>
      <c r="G81" s="40"/>
      <c r="H81" s="40"/>
      <c r="I81" s="40"/>
      <c r="J81" s="40"/>
      <c r="K81" s="55"/>
      <c r="L81"/>
      <c r="M81"/>
      <c r="N81"/>
      <c r="O81" s="2"/>
    </row>
    <row r="82" spans="1:16" ht="18.600000000000001" customHeight="1">
      <c r="A82"/>
      <c r="B82" s="87" t="s">
        <v>47</v>
      </c>
      <c r="C82" s="62" t="s">
        <v>65</v>
      </c>
      <c r="D82"/>
      <c r="E82"/>
      <c r="F82"/>
      <c r="G82"/>
      <c r="H82"/>
      <c r="I82"/>
      <c r="J82"/>
      <c r="K82" s="104" t="s">
        <v>118</v>
      </c>
      <c r="L82"/>
      <c r="M82" s="46"/>
      <c r="N82" s="55"/>
      <c r="O82" s="46"/>
    </row>
    <row r="83" spans="1:16" ht="12.75">
      <c r="A83"/>
      <c r="B83" s="62"/>
      <c r="C83"/>
      <c r="D83" t="s">
        <v>34</v>
      </c>
      <c r="E83"/>
      <c r="F83"/>
      <c r="G83"/>
      <c r="H83"/>
      <c r="I83" s="169"/>
      <c r="J83" s="93"/>
      <c r="K83" s="145"/>
      <c r="L83"/>
      <c r="M83" s="19"/>
      <c r="N83" s="19"/>
    </row>
    <row r="84" spans="1:16" ht="12.75">
      <c r="A84"/>
      <c r="B84" s="87"/>
      <c r="C84"/>
      <c r="D84" t="s">
        <v>35</v>
      </c>
      <c r="E84"/>
      <c r="F84"/>
      <c r="G84"/>
      <c r="H84"/>
      <c r="I84" s="169"/>
      <c r="J84" s="93"/>
      <c r="K84" s="145"/>
      <c r="L84"/>
    </row>
    <row r="85" spans="1:16" ht="12.75">
      <c r="A85"/>
      <c r="B85" s="62"/>
      <c r="C85"/>
      <c r="D85"/>
      <c r="E85" t="s">
        <v>36</v>
      </c>
      <c r="F85"/>
      <c r="G85"/>
      <c r="H85"/>
      <c r="I85" s="170" t="e">
        <f>I84/I83</f>
        <v>#DIV/0!</v>
      </c>
      <c r="J85" s="94"/>
      <c r="K85" s="146"/>
      <c r="L85"/>
    </row>
    <row r="86" spans="1:16" ht="12.75">
      <c r="A86"/>
      <c r="B86" s="62"/>
      <c r="C86" s="90" t="s">
        <v>147</v>
      </c>
      <c r="F86"/>
      <c r="G86"/>
      <c r="H86"/>
      <c r="I86"/>
      <c r="J86"/>
      <c r="K86" s="2"/>
      <c r="L86"/>
      <c r="M86" s="2"/>
    </row>
    <row r="87" spans="1:16" ht="21.75" customHeight="1">
      <c r="A87"/>
      <c r="B87" s="87" t="s">
        <v>48</v>
      </c>
      <c r="C87" t="s">
        <v>139</v>
      </c>
      <c r="D87"/>
      <c r="E87"/>
      <c r="F87"/>
      <c r="G87"/>
      <c r="H87"/>
      <c r="I87"/>
      <c r="J87"/>
      <c r="K87" s="104" t="s">
        <v>137</v>
      </c>
      <c r="L87"/>
      <c r="M87" s="54"/>
      <c r="N87"/>
      <c r="O87" s="46"/>
    </row>
    <row r="88" spans="1:16" ht="21.75" customHeight="1">
      <c r="A88"/>
      <c r="B88" s="87" t="s">
        <v>138</v>
      </c>
      <c r="C88" t="s">
        <v>143</v>
      </c>
      <c r="D88"/>
      <c r="E88"/>
      <c r="F88"/>
      <c r="G88"/>
      <c r="H88"/>
      <c r="I88"/>
      <c r="J88"/>
      <c r="K88" s="104" t="s">
        <v>142</v>
      </c>
      <c r="L88"/>
      <c r="M88" s="153"/>
      <c r="N88"/>
      <c r="O88" s="198"/>
    </row>
    <row r="89" spans="1:16" ht="12.75" customHeight="1">
      <c r="A89"/>
      <c r="B89" s="87"/>
      <c r="C89"/>
      <c r="D89"/>
      <c r="E89"/>
      <c r="F89"/>
      <c r="G89"/>
      <c r="H89"/>
      <c r="I89"/>
      <c r="J89"/>
      <c r="K89" s="104"/>
      <c r="L89"/>
      <c r="M89" s="40"/>
      <c r="N89"/>
      <c r="O89" s="55"/>
    </row>
    <row r="90" spans="1:16" ht="5.25" customHeight="1">
      <c r="A90"/>
      <c r="B90"/>
      <c r="C90"/>
      <c r="D90"/>
      <c r="E90"/>
      <c r="F90"/>
      <c r="G90"/>
      <c r="H90"/>
      <c r="I90"/>
      <c r="J90"/>
      <c r="K90" s="2"/>
      <c r="L90"/>
      <c r="M90"/>
      <c r="N90"/>
      <c r="O90" s="2"/>
    </row>
    <row r="91" spans="1:16" ht="27" customHeight="1">
      <c r="A91"/>
      <c r="B91" s="99" t="s">
        <v>42</v>
      </c>
      <c r="C91" s="23"/>
      <c r="D91" s="23"/>
      <c r="E91" s="23"/>
      <c r="F91" s="23"/>
      <c r="G91" s="23"/>
      <c r="H91" s="23"/>
      <c r="I91" s="23"/>
      <c r="J91" s="83"/>
      <c r="K91" s="95" t="s">
        <v>67</v>
      </c>
      <c r="L91" s="81"/>
      <c r="M91" s="96" t="s">
        <v>2</v>
      </c>
      <c r="N91" s="22"/>
      <c r="O91" s="98" t="s">
        <v>3</v>
      </c>
      <c r="P91" s="82"/>
    </row>
    <row r="92" spans="1:16" ht="4.5" customHeight="1">
      <c r="A92"/>
      <c r="B92"/>
      <c r="C92"/>
      <c r="D92"/>
      <c r="E92"/>
      <c r="F92"/>
      <c r="G92"/>
      <c r="H92"/>
      <c r="I92"/>
      <c r="J92"/>
      <c r="K92" s="2"/>
      <c r="L92"/>
      <c r="M92"/>
      <c r="N92"/>
      <c r="O92" s="2"/>
    </row>
    <row r="93" spans="1:16" ht="12.75">
      <c r="A93"/>
      <c r="B93" s="523" t="s">
        <v>146</v>
      </c>
      <c r="C93" s="522" t="s">
        <v>339</v>
      </c>
      <c r="D93" s="178"/>
      <c r="E93" s="521"/>
      <c r="F93" s="188"/>
      <c r="G93" s="188" t="s">
        <v>140</v>
      </c>
      <c r="H93" s="188"/>
      <c r="I93" s="179"/>
      <c r="J93" s="178"/>
      <c r="K93" s="104"/>
      <c r="L93" s="178"/>
      <c r="M93" s="177"/>
      <c r="N93" s="177"/>
      <c r="O93" s="180"/>
    </row>
    <row r="94" spans="1:16" ht="12.75">
      <c r="A94"/>
      <c r="B94" s="523" t="s">
        <v>329</v>
      </c>
      <c r="C94" s="62" t="s">
        <v>121</v>
      </c>
      <c r="D94" s="178"/>
      <c r="E94" s="521">
        <v>42551</v>
      </c>
      <c r="F94" s="188" t="s">
        <v>122</v>
      </c>
      <c r="G94" s="188" t="s">
        <v>140</v>
      </c>
      <c r="H94" s="188"/>
      <c r="I94" s="179"/>
      <c r="J94" s="178"/>
      <c r="K94" s="104" t="s">
        <v>120</v>
      </c>
      <c r="L94" s="178"/>
      <c r="M94" s="177"/>
      <c r="N94" s="177"/>
      <c r="O94" s="180"/>
    </row>
    <row r="95" spans="1:16" ht="17.25">
      <c r="A95"/>
      <c r="B95" s="87"/>
      <c r="C95" s="62" t="s">
        <v>129</v>
      </c>
      <c r="D95" s="178"/>
      <c r="E95" s="178"/>
      <c r="F95" s="178"/>
      <c r="G95" s="178"/>
      <c r="H95" s="178"/>
      <c r="I95" s="178"/>
      <c r="J95" s="178"/>
      <c r="K95" s="104" t="s">
        <v>119</v>
      </c>
      <c r="L95" s="178"/>
      <c r="M95" s="181"/>
      <c r="N95" s="182"/>
      <c r="O95" s="181"/>
    </row>
    <row r="96" spans="1:16" ht="12.75">
      <c r="A96"/>
      <c r="B96"/>
      <c r="C96" s="62" t="s">
        <v>128</v>
      </c>
      <c r="D96" s="178"/>
      <c r="E96" s="183"/>
      <c r="F96" s="178"/>
      <c r="G96" s="178"/>
      <c r="H96" s="178"/>
      <c r="I96" s="178"/>
      <c r="J96" s="178"/>
      <c r="K96" s="182"/>
      <c r="L96" s="184"/>
      <c r="M96" s="180"/>
      <c r="N96" s="180"/>
      <c r="O96" s="180"/>
    </row>
    <row r="97" spans="1:16" ht="12.75">
      <c r="A97"/>
      <c r="B97"/>
      <c r="C97" s="90" t="s">
        <v>148</v>
      </c>
      <c r="D97" s="178"/>
      <c r="E97" s="178"/>
      <c r="F97" s="178"/>
      <c r="G97" s="178"/>
      <c r="H97" s="178"/>
      <c r="I97" s="178"/>
      <c r="J97" s="178"/>
      <c r="K97" s="182"/>
      <c r="L97" s="178"/>
      <c r="M97" s="182"/>
      <c r="N97" s="182"/>
      <c r="O97" s="182"/>
    </row>
    <row r="98" spans="1:16" ht="9" customHeight="1">
      <c r="A98"/>
      <c r="B98"/>
      <c r="C98" s="90"/>
      <c r="D98" s="178"/>
      <c r="E98" s="178"/>
      <c r="F98" s="178"/>
      <c r="G98" s="178"/>
      <c r="H98" s="178"/>
      <c r="I98" s="178"/>
      <c r="J98" s="178"/>
      <c r="K98" s="182"/>
      <c r="L98" s="178"/>
      <c r="M98" s="182"/>
      <c r="N98" s="182"/>
      <c r="O98" s="182"/>
    </row>
    <row r="99" spans="1:16" ht="4.5" customHeight="1">
      <c r="A99"/>
      <c r="B99" s="53"/>
      <c r="C99" s="90"/>
      <c r="D99"/>
      <c r="E99"/>
      <c r="F99"/>
      <c r="G99"/>
      <c r="H99"/>
      <c r="I99"/>
      <c r="J99"/>
      <c r="K99" s="2"/>
      <c r="L99"/>
      <c r="M99"/>
      <c r="N99"/>
      <c r="O99" s="2"/>
    </row>
    <row r="100" spans="1:16" s="130" customFormat="1" ht="26.25" customHeight="1">
      <c r="A100" s="126"/>
      <c r="B100" s="99" t="s">
        <v>45</v>
      </c>
      <c r="C100" s="127"/>
      <c r="D100" s="127"/>
      <c r="E100" s="127"/>
      <c r="F100" s="127"/>
      <c r="G100" s="127"/>
      <c r="H100" s="127"/>
      <c r="I100" s="127"/>
      <c r="J100" s="127"/>
      <c r="K100" s="128"/>
      <c r="L100" s="127"/>
      <c r="M100" s="127"/>
      <c r="N100" s="127"/>
      <c r="O100" s="128"/>
      <c r="P100" s="129"/>
    </row>
    <row r="101" spans="1:16" ht="4.5" customHeight="1">
      <c r="A101"/>
      <c r="B101" s="102"/>
      <c r="C101" s="83"/>
      <c r="D101" s="83"/>
      <c r="E101" s="83"/>
      <c r="F101" s="83"/>
      <c r="G101" s="83"/>
      <c r="H101" s="83"/>
      <c r="I101" s="83"/>
      <c r="J101" s="83"/>
      <c r="K101" s="103"/>
      <c r="L101" s="83"/>
      <c r="M101" s="83"/>
      <c r="N101" s="83"/>
      <c r="O101" s="103"/>
      <c r="P101" s="82"/>
    </row>
    <row r="102" spans="1:16" ht="12.75">
      <c r="A102"/>
      <c r="B102" t="s">
        <v>76</v>
      </c>
      <c r="C102"/>
      <c r="D102"/>
      <c r="E102"/>
      <c r="F102"/>
      <c r="G102"/>
      <c r="H102"/>
      <c r="I102"/>
      <c r="J102"/>
      <c r="K102" s="2"/>
      <c r="L102"/>
      <c r="M102"/>
      <c r="N102"/>
      <c r="O102" s="2"/>
    </row>
    <row r="103" spans="1:16" ht="12.75">
      <c r="A103"/>
      <c r="B103" t="s">
        <v>60</v>
      </c>
      <c r="C103"/>
      <c r="D103"/>
      <c r="E103"/>
      <c r="F103"/>
      <c r="G103"/>
      <c r="H103"/>
      <c r="I103"/>
      <c r="J103"/>
      <c r="K103" s="2"/>
      <c r="L103"/>
      <c r="M103"/>
      <c r="N103"/>
      <c r="O103" s="2"/>
    </row>
    <row r="104" spans="1:16" ht="12.75">
      <c r="A104"/>
      <c r="B104" s="74" t="s">
        <v>49</v>
      </c>
      <c r="C104" t="s">
        <v>131</v>
      </c>
      <c r="D104"/>
      <c r="E104"/>
      <c r="F104"/>
      <c r="G104"/>
      <c r="H104"/>
      <c r="I104"/>
      <c r="J104"/>
      <c r="K104" s="2"/>
      <c r="L104"/>
      <c r="M104"/>
      <c r="N104"/>
      <c r="O104" s="2"/>
    </row>
    <row r="105" spans="1:16" ht="12.75">
      <c r="A105"/>
      <c r="B105" s="74" t="s">
        <v>49</v>
      </c>
      <c r="C105" t="s">
        <v>61</v>
      </c>
      <c r="D105"/>
      <c r="E105"/>
      <c r="F105"/>
      <c r="G105"/>
      <c r="H105"/>
      <c r="I105"/>
      <c r="J105"/>
      <c r="K105" s="2"/>
      <c r="L105"/>
      <c r="M105"/>
      <c r="N105"/>
      <c r="O105" s="2"/>
    </row>
    <row r="106" spans="1:16" ht="12.75">
      <c r="A106"/>
      <c r="B106" s="74" t="s">
        <v>49</v>
      </c>
      <c r="C106" s="522" t="s">
        <v>350</v>
      </c>
      <c r="D106"/>
      <c r="E106"/>
      <c r="F106"/>
      <c r="G106"/>
      <c r="H106"/>
      <c r="I106"/>
      <c r="J106"/>
      <c r="K106" s="2"/>
      <c r="L106"/>
      <c r="M106"/>
      <c r="N106"/>
      <c r="O106" s="2"/>
    </row>
    <row r="107" spans="1:16" ht="12" customHeight="1">
      <c r="A107"/>
      <c r="B107" s="538" t="s">
        <v>349</v>
      </c>
      <c r="D107"/>
      <c r="E107"/>
      <c r="F107"/>
      <c r="G107"/>
      <c r="H107"/>
      <c r="I107" s="90"/>
      <c r="J107"/>
      <c r="L107"/>
      <c r="N107"/>
      <c r="O107" s="2"/>
    </row>
    <row r="108" spans="1:16" s="130" customFormat="1" ht="26.25" customHeight="1">
      <c r="A108" s="126"/>
      <c r="B108" s="99" t="s">
        <v>54</v>
      </c>
      <c r="C108" s="127"/>
      <c r="D108" s="127"/>
      <c r="E108" s="127"/>
      <c r="F108" s="127"/>
      <c r="G108" s="127"/>
      <c r="H108" s="127"/>
      <c r="I108" s="127"/>
      <c r="J108" s="127"/>
      <c r="K108" s="128"/>
      <c r="L108" s="127"/>
      <c r="M108" s="127"/>
      <c r="N108" s="127"/>
      <c r="O108" s="128"/>
      <c r="P108" s="129"/>
    </row>
    <row r="109" spans="1:16" ht="4.5" customHeight="1">
      <c r="A109"/>
      <c r="B109"/>
      <c r="C109"/>
      <c r="D109"/>
      <c r="E109"/>
      <c r="F109"/>
      <c r="G109"/>
      <c r="H109"/>
      <c r="I109"/>
      <c r="J109"/>
      <c r="K109" s="2"/>
      <c r="L109"/>
      <c r="M109"/>
      <c r="N109"/>
      <c r="O109" s="2"/>
    </row>
    <row r="110" spans="1:16" ht="12.75">
      <c r="A110"/>
      <c r="B110" s="62" t="s">
        <v>126</v>
      </c>
      <c r="C110" s="62"/>
      <c r="D110" s="62"/>
      <c r="E110" s="62"/>
      <c r="F110" s="62"/>
      <c r="G110" s="62"/>
      <c r="H110" s="62"/>
      <c r="I110" s="62"/>
      <c r="J110" s="62"/>
      <c r="K110" s="186"/>
      <c r="L110" s="62"/>
      <c r="M110" s="62"/>
      <c r="N110"/>
      <c r="O110" s="2"/>
    </row>
    <row r="111" spans="1:16" ht="13.5" thickBot="1">
      <c r="A111"/>
      <c r="B111" s="62" t="s">
        <v>89</v>
      </c>
      <c r="C111" s="62"/>
      <c r="D111" s="62"/>
      <c r="E111" s="62"/>
      <c r="F111" s="62"/>
      <c r="G111" s="62"/>
      <c r="H111" s="62"/>
      <c r="I111" s="62"/>
      <c r="J111" s="62"/>
      <c r="K111" s="186"/>
      <c r="L111" s="62"/>
      <c r="M111" s="62"/>
      <c r="N111"/>
      <c r="O111" s="2"/>
    </row>
    <row r="112" spans="1:16" ht="9" customHeight="1">
      <c r="A112"/>
      <c r="B112" s="499"/>
      <c r="C112" s="500"/>
      <c r="D112" s="500"/>
      <c r="E112" s="500"/>
      <c r="F112" s="501"/>
      <c r="G112"/>
      <c r="H112"/>
      <c r="I112"/>
      <c r="J112"/>
      <c r="K112" s="2"/>
      <c r="L112" s="40"/>
      <c r="M112" s="40"/>
      <c r="N112" s="40"/>
      <c r="O112" s="55"/>
    </row>
    <row r="113" spans="1:15" ht="13.5" thickBot="1">
      <c r="A113"/>
      <c r="B113" s="502"/>
      <c r="C113" s="503"/>
      <c r="D113" s="503"/>
      <c r="E113" s="503"/>
      <c r="F113" s="510"/>
      <c r="G113" s="52"/>
      <c r="H113" s="52"/>
      <c r="I113"/>
      <c r="J113" s="179"/>
      <c r="K113" s="181"/>
      <c r="L113" s="55"/>
      <c r="M113" s="55"/>
      <c r="N113" s="55"/>
      <c r="O113" s="55"/>
    </row>
    <row r="114" spans="1:15" ht="13.5" thickBot="1">
      <c r="A114"/>
      <c r="B114" s="105" t="s">
        <v>308</v>
      </c>
      <c r="C114" s="2"/>
      <c r="D114" s="140"/>
      <c r="E114" s="2"/>
      <c r="F114" s="74"/>
      <c r="G114" s="74"/>
      <c r="H114" s="74"/>
      <c r="I114" s="90"/>
      <c r="J114" s="62" t="s">
        <v>127</v>
      </c>
      <c r="K114" s="185"/>
      <c r="L114" s="176"/>
      <c r="M114" s="40"/>
      <c r="N114" s="40"/>
      <c r="O114" s="55"/>
    </row>
    <row r="115" spans="1:15" ht="12.75">
      <c r="A115"/>
      <c r="B115" s="504"/>
      <c r="C115" s="505"/>
      <c r="D115" s="505"/>
      <c r="E115" s="505"/>
      <c r="F115" s="506"/>
      <c r="G115" s="74"/>
      <c r="H115" s="74"/>
      <c r="I115" s="469"/>
      <c r="J115" s="90"/>
      <c r="K115" s="185"/>
      <c r="L115" s="176"/>
      <c r="M115" s="40"/>
      <c r="N115" s="40"/>
      <c r="O115" s="55"/>
    </row>
    <row r="116" spans="1:15" ht="13.5" thickBot="1">
      <c r="A116"/>
      <c r="B116" s="507"/>
      <c r="C116" s="508"/>
      <c r="D116" s="508"/>
      <c r="E116" s="508"/>
      <c r="F116" s="509"/>
      <c r="G116" s="52"/>
      <c r="H116" s="52"/>
      <c r="I116"/>
      <c r="J116" s="187"/>
      <c r="K116" s="181"/>
      <c r="L116" s="55"/>
      <c r="M116" s="55"/>
      <c r="N116" s="55"/>
      <c r="O116" s="55"/>
    </row>
    <row r="117" spans="1:15" ht="13.5" thickBot="1">
      <c r="A117"/>
      <c r="B117" t="s">
        <v>154</v>
      </c>
      <c r="C117"/>
      <c r="D117"/>
      <c r="E117"/>
      <c r="F117" s="74"/>
      <c r="G117" s="74"/>
      <c r="H117" s="74"/>
      <c r="I117"/>
      <c r="J117" s="106" t="s">
        <v>127</v>
      </c>
      <c r="K117" s="182"/>
      <c r="L117" s="40"/>
      <c r="M117" s="40"/>
      <c r="N117" s="40"/>
      <c r="O117" s="55"/>
    </row>
    <row r="118" spans="1:15" ht="12.75">
      <c r="A118"/>
      <c r="B118" s="499"/>
      <c r="C118" s="500"/>
      <c r="D118" s="500"/>
      <c r="E118" s="500"/>
      <c r="F118" s="501"/>
      <c r="G118"/>
      <c r="H118"/>
      <c r="I118"/>
      <c r="J118"/>
      <c r="K118" s="2"/>
      <c r="L118"/>
      <c r="M118"/>
      <c r="N118"/>
      <c r="O118" s="2"/>
    </row>
    <row r="119" spans="1:15" ht="13.5" thickBot="1">
      <c r="A119"/>
      <c r="B119" s="502"/>
      <c r="C119" s="503"/>
      <c r="D119" s="503"/>
      <c r="E119" s="503"/>
      <c r="F119" s="509"/>
      <c r="G119" s="40"/>
      <c r="H119" s="40"/>
      <c r="I119" s="40"/>
      <c r="J119" t="s">
        <v>153</v>
      </c>
      <c r="K119" s="2"/>
      <c r="L119"/>
      <c r="M119"/>
      <c r="N119"/>
      <c r="O119" s="2"/>
    </row>
    <row r="120" spans="1:15" ht="12.75">
      <c r="A120"/>
      <c r="B120" t="s">
        <v>155</v>
      </c>
      <c r="C120"/>
      <c r="D120"/>
      <c r="E120"/>
      <c r="F120"/>
      <c r="G120"/>
      <c r="H120"/>
      <c r="I120" s="40"/>
      <c r="J120" t="s">
        <v>127</v>
      </c>
      <c r="K120" s="2"/>
      <c r="L120"/>
      <c r="M120"/>
      <c r="N120"/>
      <c r="O120" s="199"/>
    </row>
    <row r="121" spans="1:15" ht="12.75">
      <c r="A121"/>
      <c r="B121"/>
      <c r="C121"/>
      <c r="D121"/>
      <c r="E121"/>
      <c r="F121"/>
      <c r="G121"/>
      <c r="H121"/>
      <c r="I121"/>
      <c r="J121"/>
      <c r="K121" s="2"/>
      <c r="L121"/>
      <c r="M121"/>
      <c r="N121"/>
      <c r="O121" s="2"/>
    </row>
    <row r="122" spans="1:15" ht="12.75">
      <c r="A122"/>
      <c r="B122"/>
      <c r="C122"/>
      <c r="D122"/>
      <c r="E122"/>
      <c r="F122"/>
      <c r="G122"/>
      <c r="H122"/>
      <c r="I122"/>
      <c r="J122"/>
      <c r="K122" s="2"/>
      <c r="L122"/>
      <c r="M122"/>
      <c r="N122"/>
      <c r="O122" s="2"/>
    </row>
    <row r="123" spans="1:15" ht="12.75">
      <c r="A123"/>
      <c r="B123"/>
      <c r="C123"/>
      <c r="D123"/>
      <c r="E123"/>
      <c r="F123"/>
      <c r="G123"/>
      <c r="H123"/>
      <c r="I123"/>
      <c r="J123"/>
      <c r="K123" s="2"/>
      <c r="L123"/>
      <c r="M123"/>
      <c r="N123"/>
      <c r="O123" s="2"/>
    </row>
    <row r="124" spans="1:15" ht="12.75">
      <c r="A124"/>
      <c r="B124"/>
      <c r="C124"/>
      <c r="D124"/>
      <c r="E124"/>
      <c r="F124"/>
      <c r="G124"/>
      <c r="H124"/>
      <c r="I124"/>
      <c r="J124"/>
      <c r="K124" s="2"/>
      <c r="L124"/>
      <c r="M124"/>
      <c r="N124"/>
      <c r="O124" s="2"/>
    </row>
    <row r="125" spans="1:15" ht="12.75">
      <c r="A125"/>
      <c r="B125"/>
      <c r="C125"/>
      <c r="D125"/>
      <c r="E125"/>
      <c r="F125"/>
      <c r="G125"/>
      <c r="H125"/>
      <c r="I125"/>
      <c r="J125"/>
      <c r="K125" s="2"/>
      <c r="L125"/>
      <c r="M125"/>
      <c r="N125"/>
      <c r="O125" s="2"/>
    </row>
    <row r="126" spans="1:15" ht="12.75">
      <c r="A126"/>
      <c r="B126"/>
      <c r="C126"/>
      <c r="D126"/>
      <c r="E126"/>
      <c r="F126"/>
      <c r="G126"/>
      <c r="H126"/>
      <c r="I126"/>
      <c r="J126"/>
      <c r="K126" s="2"/>
      <c r="L126"/>
      <c r="M126"/>
      <c r="N126"/>
      <c r="O126" s="2"/>
    </row>
    <row r="127" spans="1:15" ht="12.75">
      <c r="A127"/>
      <c r="B127"/>
      <c r="C127"/>
      <c r="D127"/>
      <c r="E127"/>
      <c r="F127"/>
      <c r="G127"/>
      <c r="H127"/>
      <c r="I127"/>
      <c r="J127"/>
      <c r="K127" s="2"/>
      <c r="L127"/>
      <c r="M127"/>
      <c r="N127"/>
      <c r="O127" s="2"/>
    </row>
    <row r="128" spans="1:15" ht="12.75">
      <c r="A128"/>
      <c r="B128"/>
      <c r="C128"/>
      <c r="D128"/>
      <c r="E128"/>
      <c r="F128"/>
      <c r="G128"/>
      <c r="H128"/>
      <c r="I128"/>
      <c r="J128"/>
      <c r="K128" s="2"/>
      <c r="L128"/>
      <c r="M128"/>
      <c r="N128"/>
      <c r="O128" s="2"/>
    </row>
    <row r="129" spans="1:15" ht="12.75">
      <c r="A129"/>
      <c r="B129"/>
      <c r="C129"/>
      <c r="D129"/>
      <c r="E129"/>
      <c r="F129"/>
      <c r="G129"/>
      <c r="H129"/>
      <c r="I129"/>
      <c r="J129"/>
      <c r="K129" s="2"/>
      <c r="L129"/>
      <c r="M129"/>
      <c r="N129"/>
      <c r="O129" s="2"/>
    </row>
  </sheetData>
  <phoneticPr fontId="0" type="noConversion"/>
  <printOptions horizontalCentered="1"/>
  <pageMargins left="0.25" right="0.25" top="0.5" bottom="0.25" header="0.3" footer="0.3"/>
  <pageSetup scale="90" fitToHeight="2" orientation="portrait" r:id="rId1"/>
  <headerFooter scaleWithDoc="0" alignWithMargins="0"/>
  <rowBreaks count="1" manualBreakCount="1">
    <brk id="62" max="15" man="1"/>
  </rowBreaks>
  <ignoredErrors>
    <ignoredError sqref="B93:B94 B12:B8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workbookViewId="0">
      <selection activeCell="A13" sqref="A13:F13"/>
    </sheetView>
  </sheetViews>
  <sheetFormatPr defaultColWidth="8.7109375" defaultRowHeight="12.75"/>
  <cols>
    <col min="1" max="1" width="26" customWidth="1"/>
    <col min="2" max="2" width="35.42578125" customWidth="1"/>
    <col min="3" max="3" width="13.28515625" customWidth="1"/>
    <col min="4" max="4" width="17.42578125" customWidth="1"/>
    <col min="5" max="5" width="6.7109375" customWidth="1"/>
    <col min="6" max="6" width="21.42578125" customWidth="1"/>
    <col min="7" max="7" width="6" customWidth="1"/>
    <col min="8" max="8" width="7" customWidth="1"/>
    <col min="9" max="9" width="3.7109375" customWidth="1"/>
    <col min="11" max="11" width="5.7109375" customWidth="1"/>
    <col min="12" max="12" width="5.140625" customWidth="1"/>
    <col min="14" max="14" width="10.28515625" customWidth="1"/>
  </cols>
  <sheetData>
    <row r="1" spans="1:16" ht="15" customHeight="1">
      <c r="A1" s="542" t="s">
        <v>96</v>
      </c>
      <c r="B1" s="542"/>
      <c r="C1" s="542"/>
      <c r="D1" s="542"/>
      <c r="E1" s="542"/>
      <c r="F1" s="542"/>
      <c r="G1" s="542"/>
      <c r="H1" s="534"/>
      <c r="I1" s="534"/>
      <c r="J1" s="534"/>
      <c r="K1" s="534"/>
      <c r="L1" s="534"/>
      <c r="M1" s="534"/>
      <c r="N1" s="534"/>
      <c r="O1" s="131"/>
    </row>
    <row r="2" spans="1:16" ht="12.75" customHeight="1">
      <c r="B2" s="1"/>
      <c r="C2" s="1"/>
      <c r="D2" s="1"/>
      <c r="E2" s="1"/>
      <c r="F2" s="1"/>
      <c r="G2" s="472"/>
      <c r="H2" s="1"/>
      <c r="I2" s="135"/>
      <c r="J2" s="1"/>
      <c r="K2" s="4"/>
      <c r="L2" s="4"/>
      <c r="M2" s="2"/>
    </row>
    <row r="3" spans="1:16" s="7" customFormat="1" ht="12.75" customHeight="1">
      <c r="A3" s="5"/>
      <c r="B3" s="227"/>
      <c r="C3" s="5"/>
      <c r="D3" s="5"/>
      <c r="E3" s="5"/>
      <c r="F3" s="5"/>
      <c r="G3" s="472"/>
      <c r="H3" s="5"/>
      <c r="I3" s="6"/>
      <c r="J3" s="5"/>
      <c r="K3" s="5"/>
      <c r="L3" s="5"/>
      <c r="M3" s="6"/>
      <c r="N3" s="6"/>
      <c r="O3" s="6"/>
      <c r="P3" s="6"/>
    </row>
    <row r="4" spans="1:16" s="7" customFormat="1">
      <c r="A4" s="8" t="s">
        <v>338</v>
      </c>
      <c r="B4" s="10"/>
      <c r="C4" s="47" t="s">
        <v>103</v>
      </c>
      <c r="D4" s="148"/>
      <c r="E4" s="149"/>
      <c r="F4" s="54"/>
      <c r="G4" s="472"/>
      <c r="H4" s="47"/>
      <c r="J4" s="47"/>
    </row>
    <row r="5" spans="1:16" s="13" customFormat="1">
      <c r="A5" s="518" t="s">
        <v>151</v>
      </c>
      <c r="B5" s="49"/>
      <c r="C5" s="472" t="s">
        <v>324</v>
      </c>
      <c r="D5" s="152"/>
      <c r="E5" s="12" t="s">
        <v>104</v>
      </c>
      <c r="F5" s="153"/>
      <c r="G5" s="472"/>
      <c r="H5" s="48"/>
      <c r="J5" s="48"/>
    </row>
    <row r="6" spans="1:16" s="13" customFormat="1">
      <c r="A6" s="246"/>
      <c r="B6" s="7"/>
      <c r="C6" s="472"/>
      <c r="D6" s="472"/>
      <c r="E6" s="472"/>
      <c r="F6" s="472"/>
      <c r="G6" s="472"/>
      <c r="H6" s="472"/>
      <c r="I6" s="531"/>
      <c r="J6" s="12"/>
      <c r="K6" s="532"/>
      <c r="M6" s="14"/>
      <c r="N6" s="14"/>
      <c r="O6" s="14"/>
      <c r="P6" s="14"/>
    </row>
    <row r="7" spans="1:16" s="13" customFormat="1" ht="15">
      <c r="A7" s="537" t="s">
        <v>340</v>
      </c>
      <c r="C7" s="472"/>
      <c r="D7" s="472"/>
      <c r="E7" s="472"/>
      <c r="F7" s="472"/>
      <c r="G7" s="472"/>
      <c r="H7" s="472"/>
      <c r="I7" s="531"/>
      <c r="J7" s="12"/>
      <c r="K7" s="532"/>
      <c r="M7" s="14"/>
    </row>
    <row r="8" spans="1:16" s="13" customFormat="1">
      <c r="A8" s="536"/>
      <c r="C8" s="472"/>
      <c r="D8" s="472"/>
      <c r="E8" s="472"/>
      <c r="F8" s="472"/>
      <c r="G8" s="472"/>
      <c r="H8" s="472"/>
      <c r="I8" s="531"/>
      <c r="J8" s="12"/>
      <c r="K8" s="532"/>
      <c r="M8" s="14"/>
    </row>
    <row r="9" spans="1:16">
      <c r="A9" s="535" t="s">
        <v>345</v>
      </c>
      <c r="B9" s="54"/>
    </row>
    <row r="10" spans="1:16">
      <c r="A10" s="535"/>
    </row>
    <row r="11" spans="1:16" s="13" customFormat="1">
      <c r="A11" s="246" t="s">
        <v>342</v>
      </c>
      <c r="C11" s="472"/>
      <c r="D11" s="472"/>
      <c r="E11" s="472"/>
      <c r="F11" s="472"/>
      <c r="G11" s="472"/>
      <c r="H11" s="472"/>
      <c r="I11" s="531"/>
      <c r="J11" s="12"/>
      <c r="K11" s="532"/>
      <c r="M11" s="14"/>
    </row>
    <row r="13" spans="1:16" ht="54.75" customHeight="1">
      <c r="A13" s="539"/>
      <c r="B13" s="540"/>
      <c r="C13" s="540"/>
      <c r="D13" s="540"/>
      <c r="E13" s="540"/>
      <c r="F13" s="541"/>
      <c r="G13" s="533"/>
      <c r="H13" s="533"/>
      <c r="I13" s="533"/>
      <c r="J13" s="533"/>
      <c r="K13" s="533"/>
      <c r="L13" s="533"/>
      <c r="M13" s="533"/>
      <c r="N13" s="533"/>
    </row>
    <row r="15" spans="1:16">
      <c r="A15" t="s">
        <v>343</v>
      </c>
    </row>
    <row r="17" spans="1:14" ht="54.75" customHeight="1">
      <c r="A17" s="539"/>
      <c r="B17" s="540"/>
      <c r="C17" s="540"/>
      <c r="D17" s="540"/>
      <c r="E17" s="540"/>
      <c r="F17" s="541"/>
      <c r="G17" s="533"/>
      <c r="H17" s="533"/>
      <c r="I17" s="533"/>
      <c r="J17" s="533"/>
      <c r="K17" s="533"/>
      <c r="L17" s="533"/>
      <c r="M17" s="533"/>
      <c r="N17" s="533"/>
    </row>
    <row r="19" spans="1:14">
      <c r="A19" s="522" t="s">
        <v>347</v>
      </c>
    </row>
    <row r="21" spans="1:14" ht="54.75" customHeight="1">
      <c r="A21" s="539"/>
      <c r="B21" s="540"/>
      <c r="C21" s="540"/>
      <c r="D21" s="540"/>
      <c r="E21" s="540"/>
      <c r="F21" s="541"/>
      <c r="G21" s="533"/>
      <c r="H21" s="533"/>
      <c r="I21" s="533"/>
      <c r="J21" s="533"/>
      <c r="K21" s="533"/>
      <c r="L21" s="533"/>
      <c r="M21" s="533"/>
      <c r="N21" s="533"/>
    </row>
    <row r="23" spans="1:14">
      <c r="A23" s="522" t="s">
        <v>344</v>
      </c>
    </row>
    <row r="25" spans="1:14" ht="54.75" customHeight="1">
      <c r="A25" s="539"/>
      <c r="B25" s="540"/>
      <c r="C25" s="540"/>
      <c r="D25" s="540"/>
      <c r="E25" s="540"/>
      <c r="F25" s="541"/>
      <c r="G25" s="533"/>
      <c r="H25" s="533"/>
      <c r="I25" s="533"/>
      <c r="J25" s="533"/>
      <c r="K25" s="533"/>
      <c r="L25" s="533"/>
      <c r="M25" s="533"/>
      <c r="N25" s="533"/>
    </row>
    <row r="26" spans="1:14">
      <c r="A26" s="522"/>
    </row>
    <row r="28" spans="1:14">
      <c r="A28" s="535" t="s">
        <v>346</v>
      </c>
      <c r="B28" s="54"/>
    </row>
    <row r="29" spans="1:14">
      <c r="A29" s="535"/>
    </row>
    <row r="30" spans="1:14" s="13" customFormat="1">
      <c r="A30" s="246" t="s">
        <v>342</v>
      </c>
      <c r="C30" s="472"/>
      <c r="D30" s="472"/>
      <c r="E30" s="472"/>
      <c r="F30" s="472"/>
      <c r="G30" s="472"/>
      <c r="H30" s="472"/>
      <c r="I30" s="531"/>
      <c r="J30" s="12"/>
      <c r="K30" s="532"/>
      <c r="M30" s="14"/>
    </row>
    <row r="32" spans="1:14" ht="54.75" customHeight="1">
      <c r="A32" s="539"/>
      <c r="B32" s="540"/>
      <c r="C32" s="540"/>
      <c r="D32" s="540"/>
      <c r="E32" s="540"/>
      <c r="F32" s="541"/>
      <c r="G32" s="533"/>
      <c r="H32" s="533"/>
      <c r="I32" s="533"/>
      <c r="J32" s="533"/>
      <c r="K32" s="533"/>
      <c r="L32" s="533"/>
      <c r="M32" s="533"/>
      <c r="N32" s="533"/>
    </row>
    <row r="34" spans="1:14">
      <c r="A34" t="s">
        <v>343</v>
      </c>
    </row>
    <row r="36" spans="1:14" ht="54.75" customHeight="1">
      <c r="A36" s="539"/>
      <c r="B36" s="540"/>
      <c r="C36" s="540"/>
      <c r="D36" s="540"/>
      <c r="E36" s="540"/>
      <c r="F36" s="541"/>
      <c r="G36" s="533"/>
      <c r="H36" s="533"/>
      <c r="I36" s="533"/>
      <c r="J36" s="533"/>
      <c r="K36" s="533"/>
      <c r="L36" s="533"/>
      <c r="M36" s="533"/>
      <c r="N36" s="533"/>
    </row>
    <row r="38" spans="1:14">
      <c r="A38" s="522" t="s">
        <v>347</v>
      </c>
    </row>
    <row r="40" spans="1:14" ht="54.75" customHeight="1">
      <c r="A40" s="539"/>
      <c r="B40" s="540"/>
      <c r="C40" s="540"/>
      <c r="D40" s="540"/>
      <c r="E40" s="540"/>
      <c r="F40" s="541"/>
      <c r="G40" s="533"/>
      <c r="H40" s="533"/>
      <c r="I40" s="533"/>
      <c r="J40" s="533"/>
      <c r="K40" s="533"/>
      <c r="L40" s="533"/>
      <c r="M40" s="533"/>
      <c r="N40" s="533"/>
    </row>
    <row r="42" spans="1:14">
      <c r="A42" s="522" t="s">
        <v>344</v>
      </c>
    </row>
    <row r="44" spans="1:14" ht="54.75" customHeight="1">
      <c r="A44" s="539"/>
      <c r="B44" s="540"/>
      <c r="C44" s="540"/>
      <c r="D44" s="540"/>
      <c r="E44" s="540"/>
      <c r="F44" s="541"/>
      <c r="G44" s="533"/>
      <c r="H44" s="533"/>
      <c r="I44" s="533"/>
      <c r="J44" s="533"/>
      <c r="K44" s="533"/>
      <c r="L44" s="533"/>
      <c r="M44" s="533"/>
      <c r="N44" s="533"/>
    </row>
    <row r="45" spans="1:14">
      <c r="A45" s="522"/>
    </row>
    <row r="46" spans="1:14">
      <c r="A46" t="s">
        <v>341</v>
      </c>
    </row>
  </sheetData>
  <mergeCells count="9">
    <mergeCell ref="A32:F32"/>
    <mergeCell ref="A36:F36"/>
    <mergeCell ref="A40:F40"/>
    <mergeCell ref="A44:F44"/>
    <mergeCell ref="A1:G1"/>
    <mergeCell ref="A13:F13"/>
    <mergeCell ref="A17:F17"/>
    <mergeCell ref="A21:F21"/>
    <mergeCell ref="A25:F25"/>
  </mergeCells>
  <pageMargins left="0.25" right="0.25" top="0.75" bottom="0.75" header="0.3" footer="0.3"/>
  <pageSetup scale="75" orientation="portrait" r:id="rId1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workbookViewId="0">
      <selection activeCell="C19" sqref="C19"/>
    </sheetView>
  </sheetViews>
  <sheetFormatPr defaultRowHeight="12.75"/>
  <cols>
    <col min="3" max="3" width="23.7109375" customWidth="1"/>
    <col min="4" max="4" width="7.7109375" customWidth="1"/>
    <col min="5" max="5" width="26.5703125" customWidth="1"/>
    <col min="6" max="6" width="7.7109375" customWidth="1"/>
    <col min="7" max="7" width="26.5703125" customWidth="1"/>
    <col min="9" max="9" width="7.42578125" customWidth="1"/>
  </cols>
  <sheetData>
    <row r="1" spans="1:10" ht="18">
      <c r="A1" s="3" t="s">
        <v>94</v>
      </c>
      <c r="B1" s="107"/>
      <c r="C1" s="107"/>
      <c r="D1" s="107"/>
      <c r="E1" s="108"/>
      <c r="F1" s="109"/>
      <c r="G1" s="108"/>
      <c r="H1" s="131"/>
      <c r="I1" s="131"/>
      <c r="J1" s="131"/>
    </row>
    <row r="2" spans="1:10" ht="18">
      <c r="A2" s="111"/>
      <c r="B2" s="107"/>
      <c r="C2" s="107"/>
      <c r="D2" s="107"/>
      <c r="E2" s="108"/>
      <c r="F2" s="109"/>
      <c r="G2" s="108"/>
      <c r="H2" s="110"/>
      <c r="I2" s="110"/>
    </row>
    <row r="3" spans="1:10">
      <c r="A3" s="112"/>
      <c r="B3" s="112"/>
      <c r="C3" s="112"/>
      <c r="D3" s="112"/>
      <c r="E3" s="112"/>
      <c r="F3" s="112"/>
      <c r="G3" s="112"/>
      <c r="H3" s="7"/>
      <c r="I3" s="7"/>
      <c r="J3" s="7"/>
    </row>
    <row r="4" spans="1:10">
      <c r="A4" s="113" t="s">
        <v>23</v>
      </c>
      <c r="B4" s="113"/>
      <c r="C4" s="470" t="s">
        <v>317</v>
      </c>
      <c r="D4" s="54"/>
      <c r="E4" s="54"/>
      <c r="F4" s="112"/>
      <c r="G4" s="134" t="s">
        <v>95</v>
      </c>
      <c r="H4" s="467">
        <v>42917</v>
      </c>
      <c r="I4" s="156" t="s">
        <v>130</v>
      </c>
      <c r="J4" s="468">
        <v>43281</v>
      </c>
    </row>
    <row r="5" spans="1:10">
      <c r="A5" s="113"/>
      <c r="B5" s="113"/>
      <c r="C5" s="11"/>
      <c r="D5" s="114"/>
      <c r="E5" s="114"/>
      <c r="F5" s="112"/>
      <c r="G5" s="112"/>
      <c r="H5" s="7"/>
      <c r="I5" s="7"/>
      <c r="J5" s="7"/>
    </row>
    <row r="6" spans="1:10">
      <c r="A6" s="11" t="s">
        <v>0</v>
      </c>
      <c r="B6" s="113"/>
      <c r="C6" s="471" t="s">
        <v>323</v>
      </c>
      <c r="D6" s="54"/>
      <c r="E6" s="54"/>
      <c r="F6" s="11"/>
      <c r="G6" s="11" t="str">
        <f>'[1]Self Cert'!I4</f>
        <v>Prepared By:</v>
      </c>
      <c r="H6" s="156" t="s">
        <v>318</v>
      </c>
      <c r="I6" s="156"/>
      <c r="J6" s="45"/>
    </row>
    <row r="7" spans="1:10" ht="13.5" thickBot="1">
      <c r="A7" s="11"/>
      <c r="B7" s="113"/>
      <c r="C7" s="472"/>
      <c r="D7" s="40"/>
      <c r="E7" s="40"/>
      <c r="F7" s="11"/>
      <c r="G7" s="11"/>
      <c r="H7" s="473"/>
      <c r="I7" s="473"/>
      <c r="J7" s="13"/>
    </row>
    <row r="8" spans="1:10">
      <c r="A8" s="474" t="s">
        <v>331</v>
      </c>
      <c r="B8" s="475"/>
      <c r="C8" s="475"/>
      <c r="D8" s="475"/>
      <c r="E8" s="475"/>
      <c r="F8" s="476"/>
      <c r="G8" s="475"/>
      <c r="H8" s="477"/>
      <c r="I8" s="477"/>
      <c r="J8" s="478"/>
    </row>
    <row r="9" spans="1:10" ht="15.75" thickBot="1">
      <c r="A9" s="529" t="s">
        <v>330</v>
      </c>
      <c r="B9" s="479"/>
      <c r="C9" s="479"/>
      <c r="D9" s="479"/>
      <c r="E9" s="479"/>
      <c r="F9" s="479"/>
      <c r="G9" s="479"/>
      <c r="H9" s="480"/>
      <c r="I9" s="480"/>
      <c r="J9" s="481"/>
    </row>
    <row r="10" spans="1:10">
      <c r="A10" s="115" t="s">
        <v>348</v>
      </c>
      <c r="B10" s="116"/>
      <c r="C10" s="116"/>
      <c r="D10" s="116"/>
      <c r="E10" s="116"/>
      <c r="F10" s="116"/>
      <c r="G10" s="116"/>
      <c r="H10" s="18"/>
      <c r="I10" s="18"/>
      <c r="J10" s="18"/>
    </row>
    <row r="11" spans="1:10" ht="13.5" thickBot="1">
      <c r="A11" s="116"/>
      <c r="B11" s="116"/>
      <c r="C11" s="116"/>
      <c r="D11" s="116"/>
      <c r="E11" s="116"/>
      <c r="F11" s="116"/>
      <c r="G11" s="116"/>
      <c r="H11" s="18"/>
      <c r="I11" s="18"/>
      <c r="J11" s="18"/>
    </row>
    <row r="12" spans="1:10">
      <c r="A12" s="30"/>
      <c r="B12" s="543" t="s">
        <v>78</v>
      </c>
      <c r="C12" s="544"/>
      <c r="D12" s="117"/>
      <c r="E12" s="526" t="s">
        <v>91</v>
      </c>
      <c r="F12" s="525"/>
      <c r="G12" s="526" t="s">
        <v>93</v>
      </c>
      <c r="H12" s="118"/>
      <c r="I12" s="118"/>
      <c r="J12" s="526" t="s">
        <v>79</v>
      </c>
    </row>
    <row r="13" spans="1:10">
      <c r="A13" s="30"/>
      <c r="B13" s="545" t="s">
        <v>80</v>
      </c>
      <c r="C13" s="546"/>
      <c r="D13" s="119"/>
      <c r="E13" s="527" t="s">
        <v>92</v>
      </c>
      <c r="F13" s="120"/>
      <c r="G13" s="527" t="s">
        <v>92</v>
      </c>
      <c r="H13" s="118"/>
      <c r="I13" s="118"/>
      <c r="J13" s="527" t="s">
        <v>81</v>
      </c>
    </row>
    <row r="14" spans="1:10">
      <c r="A14" s="30"/>
      <c r="B14" s="545" t="s">
        <v>82</v>
      </c>
      <c r="C14" s="546"/>
      <c r="D14" s="119"/>
      <c r="E14" s="527" t="s">
        <v>83</v>
      </c>
      <c r="F14" s="120"/>
      <c r="G14" s="527" t="s">
        <v>83</v>
      </c>
      <c r="H14" s="118"/>
      <c r="I14" s="118"/>
      <c r="J14" s="527"/>
    </row>
    <row r="15" spans="1:10">
      <c r="A15" s="30"/>
      <c r="B15" s="545" t="s">
        <v>84</v>
      </c>
      <c r="C15" s="546"/>
      <c r="D15" s="119"/>
      <c r="E15" s="527" t="s">
        <v>85</v>
      </c>
      <c r="F15" s="120"/>
      <c r="G15" s="527" t="s">
        <v>86</v>
      </c>
      <c r="H15" s="20"/>
      <c r="I15" s="20"/>
      <c r="J15" s="527" t="s">
        <v>87</v>
      </c>
    </row>
    <row r="16" spans="1:10" ht="13.5" thickBot="1">
      <c r="A16" s="30"/>
      <c r="B16" s="547"/>
      <c r="C16" s="548"/>
      <c r="D16" s="119"/>
      <c r="E16" s="528"/>
      <c r="F16" s="120"/>
      <c r="G16" s="528"/>
      <c r="H16" s="20"/>
      <c r="I16" s="20"/>
      <c r="J16" s="528" t="s">
        <v>88</v>
      </c>
    </row>
    <row r="17" spans="1:10">
      <c r="A17" s="30"/>
      <c r="B17" s="197" t="s">
        <v>134</v>
      </c>
      <c r="C17" s="197"/>
      <c r="D17" s="30"/>
      <c r="E17" s="30"/>
      <c r="F17" s="30"/>
      <c r="G17" s="30"/>
      <c r="J17" s="20"/>
    </row>
    <row r="18" spans="1:10">
      <c r="A18" s="30"/>
      <c r="B18" s="197" t="s">
        <v>135</v>
      </c>
      <c r="C18" s="524"/>
      <c r="D18" s="30"/>
      <c r="E18" s="30"/>
      <c r="F18" s="30"/>
      <c r="G18" s="30"/>
      <c r="J18" s="20"/>
    </row>
    <row r="19" spans="1:10">
      <c r="A19" s="121"/>
      <c r="B19" s="7"/>
      <c r="C19" s="7"/>
      <c r="D19" s="7"/>
      <c r="E19" s="7"/>
      <c r="F19" s="7"/>
      <c r="G19" s="7"/>
      <c r="J19" s="20"/>
    </row>
    <row r="20" spans="1:10">
      <c r="B20" s="7"/>
      <c r="C20" s="7"/>
      <c r="D20" s="7"/>
      <c r="E20" s="7"/>
      <c r="F20" s="7"/>
      <c r="G20" s="7"/>
      <c r="J20" s="20"/>
    </row>
    <row r="21" spans="1:10">
      <c r="B21" s="50" t="s">
        <v>310</v>
      </c>
      <c r="C21" s="50"/>
      <c r="D21" s="28"/>
      <c r="E21" s="122">
        <v>24</v>
      </c>
      <c r="F21" s="28"/>
      <c r="G21" s="122">
        <v>34</v>
      </c>
      <c r="J21" s="123">
        <f>IFERROR((G21-E21)/E21,"N/A")</f>
        <v>0.41666666666666669</v>
      </c>
    </row>
    <row r="22" spans="1:10">
      <c r="B22" s="28"/>
      <c r="C22" s="28"/>
      <c r="D22" s="28"/>
      <c r="E22" s="124"/>
      <c r="F22" s="28"/>
      <c r="G22" s="124"/>
      <c r="J22" s="20"/>
    </row>
    <row r="23" spans="1:10">
      <c r="B23" s="50" t="s">
        <v>311</v>
      </c>
      <c r="C23" s="50"/>
      <c r="D23" s="28"/>
      <c r="E23" s="122">
        <v>30</v>
      </c>
      <c r="F23" s="28"/>
      <c r="G23" s="122">
        <v>30</v>
      </c>
      <c r="J23" s="123">
        <f t="shared" ref="J23" si="0">IFERROR((G23-E23)/E23,"N/A")</f>
        <v>0</v>
      </c>
    </row>
    <row r="24" spans="1:10">
      <c r="B24" s="28"/>
      <c r="C24" s="28"/>
      <c r="D24" s="28"/>
      <c r="E24" s="124"/>
      <c r="F24" s="28"/>
      <c r="G24" s="124"/>
      <c r="J24" s="20"/>
    </row>
    <row r="25" spans="1:10">
      <c r="B25" s="50" t="s">
        <v>314</v>
      </c>
      <c r="C25" s="50"/>
      <c r="D25" s="28"/>
      <c r="E25" s="122">
        <v>156</v>
      </c>
      <c r="F25" s="28"/>
      <c r="G25" s="122">
        <v>131</v>
      </c>
      <c r="J25" s="123">
        <f t="shared" ref="J25" si="1">IFERROR((G25-E25)/E25,"N/A")</f>
        <v>-0.16025641025641027</v>
      </c>
    </row>
    <row r="26" spans="1:10">
      <c r="B26" s="28"/>
      <c r="C26" s="28"/>
      <c r="D26" s="28"/>
      <c r="E26" s="124"/>
      <c r="F26" s="28"/>
      <c r="G26" s="124"/>
      <c r="J26" s="20"/>
    </row>
    <row r="27" spans="1:10">
      <c r="B27" s="50" t="s">
        <v>319</v>
      </c>
      <c r="C27" s="50"/>
      <c r="D27" s="28"/>
      <c r="E27" s="515">
        <v>0.26</v>
      </c>
      <c r="F27" s="28" t="s">
        <v>322</v>
      </c>
      <c r="G27" s="516">
        <v>0.25</v>
      </c>
      <c r="H27" t="s">
        <v>322</v>
      </c>
      <c r="J27" s="123">
        <f t="shared" ref="J27" si="2">IFERROR((G27-E27)/E27,"N/A")</f>
        <v>-3.8461538461538491E-2</v>
      </c>
    </row>
    <row r="28" spans="1:10">
      <c r="B28" s="28"/>
      <c r="C28" s="28"/>
      <c r="D28" s="28"/>
      <c r="E28" s="124"/>
      <c r="F28" s="28"/>
      <c r="G28" s="124"/>
      <c r="J28" s="20"/>
    </row>
    <row r="29" spans="1:10">
      <c r="B29" s="50" t="s">
        <v>315</v>
      </c>
      <c r="C29" s="50"/>
      <c r="D29" s="28"/>
      <c r="E29" s="122">
        <v>65</v>
      </c>
      <c r="F29" s="28"/>
      <c r="G29" s="512" t="s">
        <v>316</v>
      </c>
      <c r="J29" s="123" t="str">
        <f t="shared" ref="J29" si="3">IFERROR((G29-E29)/E29,"N/A")</f>
        <v>N/A</v>
      </c>
    </row>
    <row r="30" spans="1:10">
      <c r="B30" s="28"/>
      <c r="C30" s="28"/>
      <c r="D30" s="28"/>
      <c r="E30" s="124"/>
      <c r="F30" s="28"/>
      <c r="G30" s="124"/>
      <c r="J30" s="20"/>
    </row>
    <row r="31" spans="1:10">
      <c r="B31" s="50" t="s">
        <v>312</v>
      </c>
      <c r="C31" s="50"/>
      <c r="D31" s="28"/>
      <c r="E31" s="122">
        <v>11</v>
      </c>
      <c r="F31" s="28"/>
      <c r="G31" s="512" t="s">
        <v>313</v>
      </c>
      <c r="J31" s="123" t="str">
        <f t="shared" ref="J31" si="4">IFERROR((G31-E31)/E31,"N/A")</f>
        <v>N/A</v>
      </c>
    </row>
    <row r="32" spans="1:10">
      <c r="B32" s="28"/>
      <c r="C32" s="28"/>
      <c r="D32" s="28"/>
      <c r="E32" s="124"/>
      <c r="F32" s="28"/>
      <c r="G32" s="124"/>
      <c r="J32" s="20"/>
    </row>
    <row r="33" spans="1:11">
      <c r="B33" s="50" t="s">
        <v>320</v>
      </c>
      <c r="C33" s="50"/>
      <c r="D33" s="28"/>
      <c r="E33" s="512" t="s">
        <v>321</v>
      </c>
      <c r="F33" s="28"/>
      <c r="G33" s="512">
        <v>5</v>
      </c>
      <c r="J33" s="123" t="str">
        <f t="shared" ref="J33" si="5">IFERROR((G33-E33)/E33,"N/A")</f>
        <v>N/A</v>
      </c>
    </row>
    <row r="34" spans="1:11">
      <c r="B34" s="28"/>
      <c r="C34" s="28"/>
      <c r="D34" s="28"/>
      <c r="E34" s="124"/>
      <c r="F34" s="28"/>
      <c r="G34" s="124"/>
      <c r="J34" s="20"/>
    </row>
    <row r="35" spans="1:11">
      <c r="B35" s="50"/>
      <c r="C35" s="50"/>
      <c r="D35" s="28"/>
      <c r="E35" s="122"/>
      <c r="F35" s="28"/>
      <c r="G35" s="512"/>
      <c r="J35" s="123" t="str">
        <f t="shared" ref="J35" si="6">IFERROR((G35-E35)/E35,"N/A")</f>
        <v>N/A</v>
      </c>
    </row>
    <row r="36" spans="1:11">
      <c r="B36" s="28"/>
      <c r="C36" s="28"/>
      <c r="D36" s="28"/>
      <c r="E36" s="124"/>
      <c r="F36" s="28"/>
      <c r="G36" s="124"/>
      <c r="J36" s="20"/>
    </row>
    <row r="37" spans="1:11">
      <c r="B37" s="50"/>
      <c r="C37" s="50"/>
      <c r="D37" s="28"/>
      <c r="E37" s="122"/>
      <c r="F37" s="28"/>
      <c r="G37" s="122"/>
      <c r="J37" s="123" t="str">
        <f t="shared" ref="J37" si="7">IFERROR((G37-E37)/E37,"N/A")</f>
        <v>N/A</v>
      </c>
    </row>
    <row r="38" spans="1:11">
      <c r="B38" s="28"/>
      <c r="C38" s="28"/>
      <c r="D38" s="28"/>
      <c r="E38" s="124"/>
      <c r="F38" s="28"/>
      <c r="G38" s="124"/>
      <c r="J38" s="20"/>
    </row>
    <row r="39" spans="1:11">
      <c r="B39" s="50"/>
      <c r="C39" s="50"/>
      <c r="D39" s="28"/>
      <c r="E39" s="512"/>
      <c r="F39" s="28"/>
      <c r="G39" s="512"/>
      <c r="J39" s="123" t="str">
        <f t="shared" ref="J39" si="8">IFERROR((G39-E39)/E39,"N/A")</f>
        <v>N/A</v>
      </c>
    </row>
    <row r="40" spans="1:11">
      <c r="A40" s="40"/>
      <c r="B40" s="9"/>
      <c r="C40" s="9"/>
      <c r="D40" s="9"/>
      <c r="E40" s="513"/>
      <c r="F40" s="9"/>
      <c r="G40" s="513"/>
      <c r="H40" s="40"/>
      <c r="I40" s="40"/>
      <c r="J40" s="20"/>
      <c r="K40" s="40"/>
    </row>
    <row r="41" spans="1:11">
      <c r="A41" s="40"/>
      <c r="B41" s="50"/>
      <c r="C41" s="50"/>
      <c r="D41" s="28"/>
      <c r="E41" s="122"/>
      <c r="F41" s="28"/>
      <c r="G41" s="512"/>
      <c r="J41" s="123" t="str">
        <f t="shared" ref="J41" si="9">IFERROR((G41-E41)/E41,"N/A")</f>
        <v>N/A</v>
      </c>
      <c r="K41" s="40"/>
    </row>
    <row r="42" spans="1:11">
      <c r="A42" s="40"/>
      <c r="B42" s="28"/>
      <c r="C42" s="28"/>
      <c r="D42" s="28"/>
      <c r="E42" s="124"/>
      <c r="F42" s="28"/>
      <c r="G42" s="124"/>
      <c r="J42" s="20"/>
      <c r="K42" s="40"/>
    </row>
    <row r="43" spans="1:11">
      <c r="A43" s="40"/>
      <c r="B43" s="50"/>
      <c r="C43" s="50"/>
      <c r="D43" s="28"/>
      <c r="E43" s="515"/>
      <c r="F43" s="28"/>
      <c r="G43" s="516"/>
      <c r="J43" s="123" t="str">
        <f t="shared" ref="J43" si="10">IFERROR((G43-E43)/E43,"N/A")</f>
        <v>N/A</v>
      </c>
      <c r="K43" s="40"/>
    </row>
    <row r="44" spans="1:11">
      <c r="A44" s="40"/>
      <c r="B44" s="28"/>
      <c r="C44" s="28"/>
      <c r="D44" s="28"/>
      <c r="E44" s="124"/>
      <c r="F44" s="28"/>
      <c r="G44" s="124"/>
      <c r="J44" s="20"/>
      <c r="K44" s="40"/>
    </row>
    <row r="45" spans="1:11">
      <c r="A45" s="40"/>
      <c r="B45" s="50"/>
      <c r="C45" s="50"/>
      <c r="D45" s="28"/>
      <c r="E45" s="122"/>
      <c r="F45" s="28"/>
      <c r="G45" s="122"/>
      <c r="J45" s="123" t="str">
        <f t="shared" ref="J45" si="11">IFERROR((G45-E45)/E45,"N/A")</f>
        <v>N/A</v>
      </c>
      <c r="K45" s="40"/>
    </row>
    <row r="46" spans="1:11">
      <c r="A46" s="40"/>
      <c r="B46" s="28"/>
      <c r="C46" s="28"/>
      <c r="D46" s="28"/>
      <c r="E46" s="124"/>
      <c r="F46" s="28"/>
      <c r="G46" s="124"/>
      <c r="J46" s="20"/>
      <c r="K46" s="40"/>
    </row>
    <row r="47" spans="1:11">
      <c r="A47" s="40"/>
      <c r="B47" s="50"/>
      <c r="C47" s="50"/>
      <c r="D47" s="28"/>
      <c r="E47" s="512"/>
      <c r="F47" s="28"/>
      <c r="G47" s="512"/>
      <c r="J47" s="123" t="str">
        <f t="shared" ref="J47" si="12">IFERROR((G47-E47)/E47,"N/A")</f>
        <v>N/A</v>
      </c>
      <c r="K47" s="40"/>
    </row>
    <row r="48" spans="1:11">
      <c r="A48" s="40"/>
      <c r="B48" s="9"/>
      <c r="C48" s="9"/>
      <c r="D48" s="9"/>
      <c r="E48" s="513"/>
      <c r="F48" s="9"/>
      <c r="G48" s="513"/>
      <c r="H48" s="40"/>
      <c r="I48" s="40"/>
      <c r="J48" s="125"/>
      <c r="K48" s="40"/>
    </row>
    <row r="49" spans="1:11">
      <c r="A49" s="40"/>
      <c r="B49" s="9"/>
      <c r="C49" s="9"/>
      <c r="D49" s="9"/>
      <c r="E49" s="513"/>
      <c r="F49" s="9"/>
      <c r="G49" s="513"/>
      <c r="H49" s="40"/>
      <c r="I49" s="40"/>
      <c r="J49" s="125"/>
      <c r="K49" s="40"/>
    </row>
    <row r="50" spans="1:11">
      <c r="A50" s="40"/>
      <c r="B50" s="9"/>
      <c r="C50" s="9"/>
      <c r="D50" s="9"/>
      <c r="E50" s="513"/>
      <c r="F50" s="9"/>
      <c r="G50" s="513"/>
      <c r="H50" s="40"/>
      <c r="I50" s="40"/>
      <c r="J50" s="125"/>
      <c r="K50" s="40"/>
    </row>
    <row r="51" spans="1:11">
      <c r="A51" s="40"/>
      <c r="B51" s="9"/>
      <c r="C51" s="9"/>
      <c r="D51" s="9"/>
      <c r="E51" s="513"/>
      <c r="F51" s="9"/>
      <c r="G51" s="513"/>
      <c r="H51" s="40"/>
      <c r="I51" s="40"/>
      <c r="J51" s="125"/>
      <c r="K51" s="40"/>
    </row>
    <row r="52" spans="1:11">
      <c r="A52" s="40"/>
      <c r="B52" s="9"/>
      <c r="C52" s="9"/>
      <c r="D52" s="9"/>
      <c r="E52" s="513"/>
      <c r="F52" s="9"/>
      <c r="G52" s="513"/>
      <c r="H52" s="40"/>
      <c r="I52" s="40"/>
      <c r="J52" s="125"/>
      <c r="K52" s="40"/>
    </row>
    <row r="53" spans="1:11">
      <c r="A53" s="40"/>
      <c r="B53" s="9"/>
      <c r="C53" s="9"/>
      <c r="D53" s="9"/>
      <c r="E53" s="513"/>
      <c r="F53" s="9"/>
      <c r="G53" s="513"/>
      <c r="H53" s="40"/>
      <c r="I53" s="40"/>
      <c r="J53" s="125"/>
      <c r="K53" s="40"/>
    </row>
    <row r="54" spans="1:11">
      <c r="A54" s="40"/>
      <c r="B54" s="9"/>
      <c r="C54" s="9"/>
      <c r="D54" s="9"/>
      <c r="E54" s="40"/>
      <c r="F54" s="40"/>
      <c r="G54" s="40"/>
      <c r="H54" s="40"/>
      <c r="I54" s="40"/>
      <c r="J54" s="125"/>
      <c r="K54" s="40"/>
    </row>
    <row r="55" spans="1:11">
      <c r="A55" s="40"/>
      <c r="B55" s="9"/>
      <c r="C55" s="9"/>
      <c r="D55" s="9"/>
      <c r="E55" s="513"/>
      <c r="F55" s="9"/>
      <c r="G55" s="514"/>
      <c r="H55" s="40"/>
      <c r="I55" s="40"/>
      <c r="J55" s="125"/>
      <c r="K55" s="40"/>
    </row>
    <row r="56" spans="1:11">
      <c r="A56" s="40"/>
      <c r="B56" s="9"/>
      <c r="C56" s="9"/>
      <c r="D56" s="9"/>
      <c r="E56" s="513"/>
      <c r="F56" s="9"/>
      <c r="G56" s="514"/>
      <c r="H56" s="40"/>
      <c r="I56" s="40"/>
      <c r="J56" s="18"/>
      <c r="K56" s="40"/>
    </row>
    <row r="57" spans="1:11">
      <c r="A57" s="40"/>
      <c r="B57" s="9"/>
      <c r="C57" s="9"/>
      <c r="D57" s="9"/>
      <c r="E57" s="513"/>
      <c r="F57" s="9"/>
      <c r="G57" s="514"/>
      <c r="H57" s="40"/>
      <c r="I57" s="40"/>
      <c r="J57" s="18"/>
      <c r="K57" s="40"/>
    </row>
    <row r="58" spans="1:11">
      <c r="A58" s="40"/>
      <c r="B58" s="40"/>
      <c r="C58" s="40"/>
      <c r="D58" s="40"/>
      <c r="E58" s="9"/>
      <c r="F58" s="9"/>
      <c r="G58" s="514"/>
      <c r="H58" s="40"/>
      <c r="I58" s="40"/>
      <c r="J58" s="18"/>
      <c r="K58" s="40"/>
    </row>
    <row r="59" spans="1:11">
      <c r="G59" s="511"/>
    </row>
    <row r="60" spans="1:11">
      <c r="G60" s="511"/>
    </row>
    <row r="61" spans="1:11">
      <c r="G61" s="511"/>
    </row>
    <row r="62" spans="1:11">
      <c r="G62" s="511"/>
    </row>
    <row r="63" spans="1:11">
      <c r="G63" s="511"/>
    </row>
  </sheetData>
  <mergeCells count="5"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G35" sqref="G35"/>
    </sheetView>
  </sheetViews>
  <sheetFormatPr defaultRowHeight="12.75"/>
  <cols>
    <col min="10" max="10" width="11" customWidth="1"/>
  </cols>
  <sheetData>
    <row r="1" spans="1:10">
      <c r="A1" s="3" t="s">
        <v>156</v>
      </c>
      <c r="B1" s="5"/>
      <c r="C1" s="5"/>
      <c r="D1" s="5"/>
      <c r="E1" s="5"/>
      <c r="F1" s="5"/>
      <c r="G1" s="5"/>
      <c r="H1" s="5"/>
      <c r="I1" s="5"/>
      <c r="J1" s="5"/>
    </row>
    <row r="2" spans="1:10">
      <c r="A2" s="205"/>
      <c r="B2" s="7"/>
      <c r="C2" s="7"/>
      <c r="D2" s="7"/>
      <c r="E2" s="7"/>
      <c r="F2" s="7"/>
      <c r="G2" s="7"/>
      <c r="H2" s="7"/>
      <c r="I2" s="7"/>
      <c r="J2" s="7"/>
    </row>
    <row r="3" spans="1:10" ht="23.25">
      <c r="A3" s="206" t="s">
        <v>157</v>
      </c>
      <c r="B3" s="207"/>
      <c r="C3" s="207"/>
      <c r="D3" s="208"/>
      <c r="E3" s="208"/>
      <c r="F3" s="208"/>
      <c r="G3" s="208"/>
      <c r="H3" s="208"/>
      <c r="I3" s="208"/>
      <c r="J3" s="207"/>
    </row>
    <row r="4" spans="1:10" ht="18">
      <c r="A4" s="209" t="s">
        <v>158</v>
      </c>
      <c r="B4" s="210"/>
      <c r="C4" s="210"/>
      <c r="D4" s="211"/>
      <c r="E4" s="208"/>
      <c r="F4" s="210"/>
      <c r="G4" s="210"/>
      <c r="H4" s="210"/>
      <c r="I4" s="210"/>
      <c r="J4" s="210"/>
    </row>
    <row r="5" spans="1:10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5.75">
      <c r="A7" s="212" t="s">
        <v>159</v>
      </c>
      <c r="B7" s="213"/>
      <c r="C7" s="213"/>
      <c r="D7" s="213"/>
      <c r="E7" s="213"/>
      <c r="F7" s="213"/>
      <c r="G7" s="213"/>
      <c r="H7" s="214"/>
      <c r="I7" s="213"/>
      <c r="J7" s="213"/>
    </row>
    <row r="8" spans="1:10" ht="15.75">
      <c r="A8" s="212"/>
      <c r="B8" s="213"/>
      <c r="C8" s="213"/>
      <c r="D8" s="213"/>
      <c r="E8" s="213"/>
      <c r="F8" s="213"/>
      <c r="G8" s="213"/>
      <c r="H8" s="214" t="s">
        <v>160</v>
      </c>
      <c r="I8" s="213"/>
      <c r="J8" s="213"/>
    </row>
    <row r="9" spans="1:10">
      <c r="A9" s="215"/>
      <c r="B9" s="216"/>
      <c r="C9" s="216"/>
      <c r="D9" s="216"/>
      <c r="E9" s="216"/>
      <c r="F9" s="216"/>
      <c r="G9" s="216"/>
      <c r="H9" s="217"/>
      <c r="I9" s="216"/>
      <c r="J9" s="216"/>
    </row>
    <row r="10" spans="1:10">
      <c r="A10" s="62"/>
      <c r="B10" s="62"/>
      <c r="C10" s="62"/>
      <c r="D10" s="62"/>
      <c r="E10" s="62"/>
      <c r="F10" s="62"/>
      <c r="G10" s="62"/>
      <c r="H10" s="62"/>
      <c r="I10" s="62"/>
      <c r="J10" s="62"/>
    </row>
    <row r="11" spans="1:10">
      <c r="A11" s="218" t="s">
        <v>161</v>
      </c>
      <c r="B11" s="62"/>
      <c r="C11" s="62"/>
      <c r="D11" s="62"/>
      <c r="E11" s="62"/>
      <c r="F11" s="62"/>
      <c r="G11" s="62"/>
      <c r="H11" s="62" t="s">
        <v>162</v>
      </c>
      <c r="I11" s="62"/>
      <c r="J11" s="188">
        <v>2088</v>
      </c>
    </row>
    <row r="12" spans="1:10">
      <c r="A12" s="62"/>
      <c r="B12" s="62"/>
      <c r="C12" s="62"/>
      <c r="D12" s="62"/>
      <c r="E12" s="62"/>
      <c r="F12" s="62"/>
      <c r="G12" s="62"/>
      <c r="H12" s="62"/>
      <c r="I12" s="62"/>
      <c r="J12" s="62"/>
    </row>
    <row r="13" spans="1:10">
      <c r="A13" s="62" t="s">
        <v>163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0">
      <c r="A14" s="62"/>
      <c r="B14" s="62"/>
      <c r="C14" s="62"/>
      <c r="D14" s="62"/>
      <c r="E14" s="62"/>
      <c r="F14" s="62"/>
      <c r="G14" s="62"/>
      <c r="H14" s="62"/>
      <c r="I14" s="62"/>
      <c r="J14" s="62"/>
    </row>
    <row r="15" spans="1:10">
      <c r="A15" s="62"/>
      <c r="B15" s="62" t="s">
        <v>164</v>
      </c>
      <c r="C15" s="62"/>
      <c r="D15" s="62"/>
      <c r="E15" s="62"/>
      <c r="F15" s="62"/>
      <c r="G15" s="62"/>
      <c r="H15" s="62" t="s">
        <v>165</v>
      </c>
      <c r="I15" s="62"/>
      <c r="J15" s="219">
        <v>96</v>
      </c>
    </row>
    <row r="16" spans="1:10">
      <c r="A16" s="62"/>
      <c r="B16" s="62" t="s">
        <v>166</v>
      </c>
      <c r="C16" s="62"/>
      <c r="D16" s="62"/>
      <c r="E16" s="62"/>
      <c r="F16" s="62"/>
      <c r="G16" s="62"/>
      <c r="H16" s="62" t="s">
        <v>167</v>
      </c>
      <c r="I16" s="62"/>
      <c r="J16" s="220">
        <v>136</v>
      </c>
    </row>
    <row r="17" spans="1:10">
      <c r="A17" s="62"/>
      <c r="B17" s="62" t="s">
        <v>168</v>
      </c>
      <c r="C17" s="62"/>
      <c r="D17" s="62"/>
      <c r="E17" s="221"/>
      <c r="F17" s="62"/>
      <c r="G17" s="62"/>
      <c r="H17" s="62" t="s">
        <v>165</v>
      </c>
      <c r="I17" s="62"/>
      <c r="J17" s="222">
        <v>80</v>
      </c>
    </row>
    <row r="18" spans="1:10">
      <c r="A18" s="62"/>
      <c r="B18" s="62" t="s">
        <v>169</v>
      </c>
      <c r="C18" s="62"/>
      <c r="D18" s="62"/>
      <c r="E18" s="62"/>
      <c r="F18" s="62"/>
      <c r="G18" s="62"/>
      <c r="H18" s="62"/>
      <c r="I18" s="62"/>
      <c r="J18" s="220">
        <v>200</v>
      </c>
    </row>
    <row r="19" spans="1:10">
      <c r="A19" s="62"/>
      <c r="B19" s="62"/>
      <c r="C19" s="62"/>
      <c r="D19" s="62"/>
      <c r="E19" s="62"/>
      <c r="F19" s="62"/>
      <c r="G19" s="62"/>
      <c r="H19" s="62"/>
      <c r="I19" s="62"/>
      <c r="J19" s="62"/>
    </row>
    <row r="20" spans="1:10">
      <c r="A20" s="62"/>
      <c r="B20" s="62"/>
      <c r="C20" s="62"/>
      <c r="D20" s="62"/>
      <c r="E20" s="62"/>
      <c r="F20" s="62"/>
      <c r="G20" s="62"/>
      <c r="H20" s="62"/>
      <c r="I20" s="62"/>
      <c r="J20" s="62"/>
    </row>
    <row r="21" spans="1:10">
      <c r="A21" s="62"/>
      <c r="B21" s="62"/>
      <c r="C21" s="62"/>
      <c r="D21" s="62"/>
      <c r="E21" s="62"/>
      <c r="F21" s="223" t="s">
        <v>170</v>
      </c>
      <c r="G21" s="62"/>
      <c r="H21" s="62"/>
      <c r="I21" s="62"/>
      <c r="J21" s="224">
        <f>SUM(J15:J20)</f>
        <v>512</v>
      </c>
    </row>
    <row r="22" spans="1:10">
      <c r="A22" s="62"/>
      <c r="B22" s="62"/>
      <c r="C22" s="62"/>
      <c r="D22" s="62"/>
      <c r="E22" s="62"/>
      <c r="F22" s="62"/>
      <c r="G22" s="62"/>
      <c r="H22" s="62"/>
      <c r="I22" s="62"/>
      <c r="J22" s="62"/>
    </row>
    <row r="23" spans="1:10">
      <c r="A23" s="62" t="s">
        <v>171</v>
      </c>
      <c r="B23" s="62"/>
      <c r="C23" s="62"/>
      <c r="D23" s="62"/>
      <c r="E23" s="62"/>
      <c r="F23" s="62"/>
      <c r="G23" s="62"/>
      <c r="H23" s="62"/>
      <c r="I23" s="62"/>
      <c r="J23" s="188">
        <v>240</v>
      </c>
    </row>
    <row r="24" spans="1:10">
      <c r="A24" s="62"/>
      <c r="B24" s="62" t="s">
        <v>172</v>
      </c>
      <c r="C24" s="62"/>
      <c r="D24" s="62"/>
      <c r="E24" s="62"/>
      <c r="F24" s="62"/>
      <c r="G24" s="62"/>
      <c r="H24" s="62"/>
      <c r="I24" s="62"/>
      <c r="J24" s="62"/>
    </row>
    <row r="25" spans="1:10">
      <c r="A25" s="62"/>
      <c r="B25" s="62"/>
      <c r="C25" s="62"/>
      <c r="D25" s="62"/>
      <c r="E25" s="62"/>
      <c r="F25" s="62"/>
      <c r="G25" s="62"/>
      <c r="H25" s="62"/>
      <c r="I25" s="62"/>
      <c r="J25" s="62"/>
    </row>
    <row r="26" spans="1:10">
      <c r="A26" s="62"/>
      <c r="B26" s="62"/>
      <c r="C26" s="62"/>
      <c r="D26" s="62"/>
      <c r="E26" s="62"/>
      <c r="F26" s="62"/>
      <c r="G26" s="62"/>
      <c r="H26" s="62"/>
      <c r="I26" s="62"/>
      <c r="J26" s="62"/>
    </row>
    <row r="27" spans="1:10">
      <c r="A27" s="62"/>
      <c r="B27" s="62"/>
      <c r="C27" s="62"/>
      <c r="D27" s="62"/>
      <c r="E27" s="62"/>
      <c r="F27" s="223" t="s">
        <v>170</v>
      </c>
      <c r="G27" s="62"/>
      <c r="H27" s="62"/>
      <c r="I27" s="62"/>
      <c r="J27" s="224">
        <f>J23</f>
        <v>240</v>
      </c>
    </row>
    <row r="28" spans="1:10">
      <c r="A28" s="62"/>
      <c r="B28" s="62"/>
      <c r="C28" s="62"/>
      <c r="D28" s="62"/>
      <c r="E28" s="62"/>
      <c r="F28" s="62"/>
      <c r="G28" s="62"/>
      <c r="H28" s="62"/>
      <c r="I28" s="62"/>
      <c r="J28" s="62"/>
    </row>
    <row r="29" spans="1:10">
      <c r="A29" s="62"/>
      <c r="B29" s="62"/>
      <c r="C29" s="62"/>
      <c r="D29" s="62"/>
      <c r="E29" s="62"/>
      <c r="F29" s="223" t="s">
        <v>173</v>
      </c>
      <c r="G29" s="62"/>
      <c r="H29" s="62"/>
      <c r="I29" s="62"/>
      <c r="J29" s="224">
        <f>J21+J27</f>
        <v>752</v>
      </c>
    </row>
    <row r="30" spans="1:10">
      <c r="A30" s="62" t="s">
        <v>174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10">
      <c r="A31" s="225" t="s">
        <v>175</v>
      </c>
      <c r="B31" s="62"/>
      <c r="C31" s="62"/>
      <c r="D31" s="62"/>
      <c r="E31" s="62"/>
      <c r="F31" s="62"/>
      <c r="G31" s="62"/>
      <c r="H31" s="62"/>
      <c r="I31" s="62"/>
      <c r="J31" s="226">
        <f>J11-J29</f>
        <v>1336</v>
      </c>
    </row>
    <row r="32" spans="1:10">
      <c r="A32" s="62" t="s">
        <v>176</v>
      </c>
      <c r="B32" s="62"/>
      <c r="C32" s="62"/>
      <c r="D32" s="62"/>
      <c r="E32" s="62"/>
      <c r="F32" s="62"/>
      <c r="G32" s="62"/>
      <c r="H32" s="62"/>
      <c r="I32" s="62"/>
      <c r="J32" s="62"/>
    </row>
    <row r="33" spans="1:10">
      <c r="A33" s="62"/>
      <c r="B33" s="62"/>
      <c r="C33" s="62"/>
      <c r="D33" s="62"/>
      <c r="E33" s="62"/>
      <c r="F33" s="62"/>
      <c r="G33" s="62"/>
      <c r="H33" s="62"/>
      <c r="I33" s="62"/>
      <c r="J33" s="62"/>
    </row>
    <row r="34" spans="1:10">
      <c r="A34" s="62"/>
      <c r="B34" s="62"/>
      <c r="C34" s="62"/>
      <c r="D34" s="62"/>
      <c r="E34" s="62"/>
      <c r="F34" s="62"/>
      <c r="G34" s="62"/>
      <c r="H34" s="62"/>
      <c r="I34" s="62"/>
      <c r="J34" s="62"/>
    </row>
  </sheetData>
  <pageMargins left="0.7" right="0.7" top="0.75" bottom="0.75" header="0.3" footer="0.3"/>
  <pageSetup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63"/>
  <sheetViews>
    <sheetView workbookViewId="0">
      <selection activeCell="A56" sqref="A56"/>
    </sheetView>
  </sheetViews>
  <sheetFormatPr defaultRowHeight="12.75"/>
  <cols>
    <col min="1" max="1" width="13.85546875" customWidth="1"/>
    <col min="3" max="3" width="3.7109375" customWidth="1"/>
    <col min="5" max="5" width="6.28515625" customWidth="1"/>
    <col min="6" max="6" width="3.7109375" customWidth="1"/>
    <col min="7" max="7" width="6.7109375" customWidth="1"/>
    <col min="8" max="8" width="8.7109375" customWidth="1"/>
    <col min="9" max="9" width="9.28515625" customWidth="1"/>
    <col min="10" max="10" width="1.85546875" customWidth="1"/>
    <col min="12" max="12" width="2.140625" customWidth="1"/>
    <col min="14" max="14" width="2.28515625" customWidth="1"/>
    <col min="15" max="15" width="10.5703125" customWidth="1"/>
  </cols>
  <sheetData>
    <row r="3" spans="1:16">
      <c r="A3" s="5" t="str">
        <f>'[2]Productive Hours Sample'!A1</f>
        <v>UNIVERSITY OF CALIFORNIA, BERKELEY - RECHARGE ACTIVITY REVIEW AND PROPOSAL</v>
      </c>
      <c r="B3" s="5"/>
      <c r="C3" s="5"/>
      <c r="D3" s="5"/>
      <c r="E3" s="5"/>
      <c r="F3" s="371"/>
      <c r="G3" s="131"/>
      <c r="H3" s="131"/>
      <c r="I3" s="131"/>
      <c r="J3" s="131"/>
      <c r="K3" s="131"/>
      <c r="L3" s="131"/>
      <c r="M3" s="131"/>
      <c r="N3" s="131"/>
      <c r="O3" s="131"/>
    </row>
    <row r="4" spans="1:16">
      <c r="A4" s="372"/>
      <c r="B4" s="372"/>
      <c r="C4" s="372"/>
      <c r="D4" s="372"/>
      <c r="E4" s="372"/>
      <c r="F4" s="373"/>
    </row>
    <row r="5" spans="1:16" ht="23.25">
      <c r="A5" s="206" t="str">
        <f>'[2]Productive Hours Sample'!A3</f>
        <v>SAMPLE RATE CALCULATION - SHOP SERVICES</v>
      </c>
      <c r="B5" s="207"/>
      <c r="C5" s="207"/>
      <c r="D5" s="207"/>
      <c r="E5" s="207"/>
      <c r="F5" s="374"/>
      <c r="G5" s="291"/>
      <c r="H5" s="291"/>
      <c r="I5" s="291"/>
      <c r="J5" s="291"/>
      <c r="K5" s="291"/>
      <c r="L5" s="291"/>
      <c r="M5" s="291"/>
      <c r="N5" s="291"/>
      <c r="O5" s="291"/>
    </row>
    <row r="6" spans="1:16" ht="18">
      <c r="A6" s="375" t="str">
        <f>'[2]Productive Hours Sample'!A4</f>
        <v xml:space="preserve">HOURLY LABOR RATE CALCULATION - </v>
      </c>
      <c r="B6" s="210"/>
      <c r="C6" s="210"/>
      <c r="D6" s="210"/>
      <c r="E6" s="210"/>
      <c r="F6" s="376"/>
      <c r="G6" s="291"/>
      <c r="H6" s="291"/>
      <c r="I6" s="291"/>
      <c r="J6" s="291"/>
      <c r="K6" s="291"/>
      <c r="L6" s="291"/>
      <c r="M6" s="291"/>
      <c r="N6" s="291"/>
      <c r="O6" s="291"/>
    </row>
    <row r="7" spans="1:16">
      <c r="A7" s="377"/>
      <c r="B7" s="377"/>
      <c r="C7" s="377"/>
      <c r="D7" s="377"/>
      <c r="E7" s="377"/>
      <c r="F7" s="378"/>
      <c r="P7" s="62"/>
    </row>
    <row r="8" spans="1:16" ht="15.75">
      <c r="A8" s="379" t="s">
        <v>280</v>
      </c>
      <c r="B8" s="380"/>
      <c r="C8" s="380"/>
      <c r="D8" s="380"/>
      <c r="E8" s="380"/>
      <c r="F8" s="381"/>
      <c r="G8" s="382"/>
      <c r="H8" s="382"/>
      <c r="I8" s="382"/>
      <c r="J8" s="131"/>
      <c r="K8" s="131"/>
      <c r="L8" s="131"/>
      <c r="M8" s="131"/>
      <c r="N8" s="131"/>
      <c r="O8" s="131"/>
      <c r="P8" s="62"/>
    </row>
    <row r="9" spans="1:16" ht="15.75">
      <c r="A9" s="383"/>
      <c r="B9" s="383"/>
      <c r="C9" s="384"/>
      <c r="D9" s="385"/>
      <c r="E9" s="385"/>
      <c r="F9" s="385"/>
      <c r="G9" s="385"/>
      <c r="H9" s="386"/>
      <c r="I9" s="387"/>
      <c r="J9" s="62"/>
      <c r="K9" s="62"/>
      <c r="L9" s="62"/>
      <c r="M9" s="62"/>
      <c r="N9" s="62"/>
      <c r="O9" s="62"/>
      <c r="P9" s="62"/>
    </row>
    <row r="10" spans="1:16">
      <c r="A10" s="388"/>
      <c r="B10" s="388"/>
      <c r="C10" s="389"/>
      <c r="D10" s="390"/>
      <c r="E10" s="390"/>
      <c r="F10" s="390"/>
      <c r="G10" s="390"/>
      <c r="H10" s="390"/>
      <c r="I10" s="225"/>
      <c r="J10" s="225"/>
      <c r="K10" s="391" t="s">
        <v>187</v>
      </c>
      <c r="L10" s="225"/>
      <c r="M10" s="391" t="s">
        <v>187</v>
      </c>
      <c r="N10" s="225"/>
      <c r="O10" s="391" t="s">
        <v>281</v>
      </c>
      <c r="P10" s="62"/>
    </row>
    <row r="11" spans="1:16">
      <c r="A11" s="392" t="s">
        <v>282</v>
      </c>
      <c r="B11" s="61"/>
      <c r="C11" s="389"/>
      <c r="D11" s="390"/>
      <c r="E11" s="390"/>
      <c r="F11" s="390"/>
      <c r="G11" s="390"/>
      <c r="H11" s="390"/>
      <c r="I11" s="391" t="s">
        <v>283</v>
      </c>
      <c r="J11" s="225"/>
      <c r="K11" s="391" t="s">
        <v>284</v>
      </c>
      <c r="L11" s="225"/>
      <c r="M11" s="391" t="s">
        <v>285</v>
      </c>
      <c r="N11" s="225"/>
      <c r="O11" s="391" t="s">
        <v>285</v>
      </c>
      <c r="P11" s="62"/>
    </row>
    <row r="12" spans="1:16">
      <c r="A12" s="392"/>
      <c r="B12" s="61"/>
      <c r="C12" s="389"/>
      <c r="D12" s="390"/>
      <c r="E12" s="390"/>
      <c r="F12" s="390"/>
      <c r="G12" s="390"/>
      <c r="H12" s="390"/>
      <c r="I12" s="390"/>
      <c r="J12" s="61"/>
      <c r="K12" s="62"/>
      <c r="L12" s="62"/>
      <c r="M12" s="62"/>
      <c r="N12" s="62"/>
      <c r="O12" s="62"/>
      <c r="P12" s="62"/>
    </row>
    <row r="13" spans="1:16">
      <c r="A13" s="393" t="s">
        <v>286</v>
      </c>
      <c r="B13" s="61"/>
      <c r="C13" s="389"/>
      <c r="D13" s="390"/>
      <c r="E13" s="390"/>
      <c r="F13" s="390"/>
      <c r="G13" s="390"/>
      <c r="H13" s="390"/>
      <c r="I13" s="390"/>
      <c r="J13" s="61"/>
      <c r="K13" s="62"/>
      <c r="L13" s="62"/>
      <c r="M13" s="62"/>
      <c r="N13" s="62"/>
      <c r="O13" s="62"/>
      <c r="P13" s="62"/>
    </row>
    <row r="14" spans="1:16">
      <c r="A14" s="61" t="s">
        <v>287</v>
      </c>
      <c r="B14" s="61"/>
      <c r="C14" s="394">
        <v>3</v>
      </c>
      <c r="D14" s="395" t="s">
        <v>182</v>
      </c>
      <c r="E14" s="396">
        <v>0.15</v>
      </c>
      <c r="F14" s="395" t="s">
        <v>183</v>
      </c>
      <c r="G14" s="397">
        <v>5000</v>
      </c>
      <c r="H14" s="398" t="s">
        <v>184</v>
      </c>
      <c r="I14" s="399">
        <f>ROUND(C14*E14*G14,0)</f>
        <v>2250</v>
      </c>
      <c r="J14" s="61"/>
      <c r="K14" s="400">
        <v>0.23</v>
      </c>
      <c r="M14" s="401">
        <f>ROUND(I14*K14,0)</f>
        <v>518</v>
      </c>
      <c r="N14" s="402"/>
      <c r="O14" s="403"/>
      <c r="P14" s="62"/>
    </row>
    <row r="15" spans="1:16">
      <c r="A15" s="61"/>
      <c r="B15" s="61"/>
      <c r="C15" s="389"/>
      <c r="D15" s="395"/>
      <c r="E15" s="404"/>
      <c r="F15" s="395"/>
      <c r="G15" s="405"/>
      <c r="H15" s="398"/>
      <c r="I15" s="406"/>
      <c r="J15" s="61"/>
      <c r="K15" s="407"/>
      <c r="M15" s="403"/>
      <c r="N15" s="403"/>
      <c r="O15" s="403"/>
      <c r="P15" s="62"/>
    </row>
    <row r="16" spans="1:16">
      <c r="A16" s="61" t="s">
        <v>287</v>
      </c>
      <c r="B16" s="388"/>
      <c r="C16" s="394">
        <v>9</v>
      </c>
      <c r="D16" s="395" t="s">
        <v>182</v>
      </c>
      <c r="E16" s="396">
        <v>0.15</v>
      </c>
      <c r="F16" s="395" t="s">
        <v>183</v>
      </c>
      <c r="G16" s="397">
        <v>5200</v>
      </c>
      <c r="H16" s="398" t="s">
        <v>184</v>
      </c>
      <c r="I16" s="399">
        <f>ROUND(C16*E16*G16,0)</f>
        <v>7020</v>
      </c>
      <c r="J16" s="61"/>
      <c r="K16" s="408">
        <v>0.23</v>
      </c>
      <c r="M16" s="401">
        <f>ROUND(I16*K16,0)</f>
        <v>1615</v>
      </c>
      <c r="N16" s="409"/>
      <c r="O16" s="401">
        <f>SUM(I14:I16)+SUM(M14:M16)</f>
        <v>11403</v>
      </c>
    </row>
    <row r="17" spans="1:15">
      <c r="A17" s="388"/>
      <c r="B17" s="388"/>
      <c r="C17" s="389"/>
      <c r="D17" s="395"/>
      <c r="E17" s="410"/>
      <c r="F17" s="395"/>
      <c r="G17" s="395"/>
      <c r="H17" s="395"/>
      <c r="I17" s="395"/>
      <c r="J17" s="61"/>
      <c r="K17" s="62"/>
      <c r="L17" s="62"/>
      <c r="M17" s="62"/>
      <c r="N17" s="62"/>
      <c r="O17" s="62"/>
    </row>
    <row r="18" spans="1:15">
      <c r="A18" s="393" t="s">
        <v>288</v>
      </c>
      <c r="B18" s="388"/>
      <c r="C18" s="389"/>
      <c r="D18" s="395"/>
      <c r="E18" s="410"/>
      <c r="F18" s="395"/>
      <c r="G18" s="395"/>
      <c r="H18" s="395"/>
      <c r="J18" s="61"/>
      <c r="K18" s="62"/>
      <c r="L18" s="62"/>
      <c r="M18" s="62"/>
      <c r="N18" s="62"/>
      <c r="O18" s="62"/>
    </row>
    <row r="19" spans="1:15">
      <c r="A19" s="61" t="s">
        <v>289</v>
      </c>
      <c r="B19" s="61"/>
      <c r="C19" s="394">
        <v>6</v>
      </c>
      <c r="D19" s="395" t="s">
        <v>182</v>
      </c>
      <c r="E19" s="396">
        <v>0.1</v>
      </c>
      <c r="F19" s="395" t="s">
        <v>183</v>
      </c>
      <c r="G19" s="397">
        <v>2502</v>
      </c>
      <c r="H19" s="398" t="s">
        <v>184</v>
      </c>
      <c r="I19" s="399">
        <f>ROUND(C19*E19*G19,0)</f>
        <v>1501</v>
      </c>
      <c r="J19" s="61"/>
      <c r="K19" s="400">
        <v>0.23</v>
      </c>
      <c r="M19" s="401">
        <f>ROUND(I19*K19,0)</f>
        <v>345</v>
      </c>
      <c r="N19" s="402"/>
      <c r="O19" s="403"/>
    </row>
    <row r="20" spans="1:15">
      <c r="A20" s="61"/>
      <c r="B20" s="61"/>
      <c r="C20" s="389"/>
      <c r="D20" s="395"/>
      <c r="E20" s="404"/>
      <c r="F20" s="395"/>
      <c r="G20" s="405"/>
      <c r="H20" s="398"/>
      <c r="I20" s="406"/>
      <c r="J20" s="61"/>
      <c r="K20" s="407"/>
      <c r="M20" s="403"/>
      <c r="N20" s="403"/>
      <c r="O20" s="403"/>
    </row>
    <row r="21" spans="1:15">
      <c r="A21" s="61" t="s">
        <v>289</v>
      </c>
      <c r="B21" s="388"/>
      <c r="C21" s="394">
        <v>6</v>
      </c>
      <c r="D21" s="395" t="s">
        <v>182</v>
      </c>
      <c r="E21" s="396">
        <v>0.1</v>
      </c>
      <c r="F21" s="395" t="s">
        <v>183</v>
      </c>
      <c r="G21" s="397">
        <v>2617</v>
      </c>
      <c r="H21" s="398" t="s">
        <v>184</v>
      </c>
      <c r="I21" s="399">
        <f>ROUND(C21*E21*G21,0)</f>
        <v>1570</v>
      </c>
      <c r="J21" s="61"/>
      <c r="K21" s="408">
        <v>0.23</v>
      </c>
      <c r="M21" s="401">
        <f>ROUND(I21*K21,0)</f>
        <v>361</v>
      </c>
      <c r="N21" s="409"/>
      <c r="O21" s="401">
        <f>SUM(I19:I21)+SUM(M19:M21)</f>
        <v>3777</v>
      </c>
    </row>
    <row r="22" spans="1:15">
      <c r="A22" s="61"/>
      <c r="B22" s="388"/>
      <c r="C22" s="389"/>
      <c r="D22" s="395"/>
      <c r="E22" s="404"/>
      <c r="F22" s="395"/>
      <c r="G22" s="405"/>
      <c r="H22" s="398"/>
      <c r="I22" s="406"/>
      <c r="J22" s="61"/>
      <c r="K22" s="411"/>
      <c r="M22" s="402"/>
      <c r="N22" s="409"/>
      <c r="O22" s="402"/>
    </row>
    <row r="23" spans="1:15">
      <c r="A23" s="393" t="s">
        <v>290</v>
      </c>
      <c r="B23" s="388"/>
      <c r="C23" s="389"/>
      <c r="D23" s="395"/>
      <c r="E23" s="410"/>
      <c r="F23" s="395"/>
      <c r="G23" s="395"/>
      <c r="H23" s="395"/>
      <c r="J23" s="61"/>
      <c r="K23" s="62"/>
      <c r="L23" s="62"/>
      <c r="M23" s="62"/>
      <c r="N23" s="62"/>
      <c r="O23" s="62"/>
    </row>
    <row r="24" spans="1:15">
      <c r="A24" s="61" t="s">
        <v>291</v>
      </c>
      <c r="B24" s="61"/>
      <c r="C24" s="394">
        <v>3</v>
      </c>
      <c r="D24" s="395" t="s">
        <v>182</v>
      </c>
      <c r="E24" s="396">
        <v>1</v>
      </c>
      <c r="F24" s="395" t="s">
        <v>183</v>
      </c>
      <c r="G24" s="397">
        <v>4115</v>
      </c>
      <c r="H24" s="398" t="s">
        <v>184</v>
      </c>
      <c r="I24" s="399">
        <f>ROUND(C24*E24*G24,0)</f>
        <v>12345</v>
      </c>
      <c r="J24" s="61"/>
      <c r="K24" s="400">
        <v>0.23</v>
      </c>
      <c r="M24" s="401">
        <f>ROUND(I24*K24,0)</f>
        <v>2839</v>
      </c>
      <c r="N24" s="402"/>
      <c r="O24" s="403"/>
    </row>
    <row r="25" spans="1:15">
      <c r="A25" s="61"/>
      <c r="B25" s="61"/>
      <c r="C25" s="389"/>
      <c r="D25" s="395"/>
      <c r="E25" s="404"/>
      <c r="F25" s="395"/>
      <c r="G25" s="405"/>
      <c r="H25" s="398"/>
      <c r="I25" s="406"/>
      <c r="J25" s="61"/>
      <c r="K25" s="407"/>
      <c r="M25" s="403"/>
      <c r="N25" s="403"/>
      <c r="O25" s="403"/>
    </row>
    <row r="26" spans="1:15">
      <c r="A26" s="61" t="s">
        <v>291</v>
      </c>
      <c r="B26" s="388"/>
      <c r="C26" s="394">
        <v>9</v>
      </c>
      <c r="D26" s="395" t="s">
        <v>182</v>
      </c>
      <c r="E26" s="396">
        <v>1</v>
      </c>
      <c r="F26" s="395" t="s">
        <v>183</v>
      </c>
      <c r="G26" s="397">
        <v>4312</v>
      </c>
      <c r="H26" s="398" t="s">
        <v>184</v>
      </c>
      <c r="I26" s="399">
        <f>ROUND(C26*E26*G26,0)</f>
        <v>38808</v>
      </c>
      <c r="J26" s="61"/>
      <c r="K26" s="408">
        <v>0.23</v>
      </c>
      <c r="M26" s="401">
        <f>ROUND(I26*K26,0)</f>
        <v>8926</v>
      </c>
      <c r="N26" s="409"/>
      <c r="O26" s="401">
        <f>SUM(I24:I26)+SUM(M24:M26)</f>
        <v>62918</v>
      </c>
    </row>
    <row r="27" spans="1:15">
      <c r="A27" s="61"/>
      <c r="B27" s="388"/>
      <c r="C27" s="389"/>
      <c r="D27" s="395"/>
      <c r="E27" s="404"/>
      <c r="F27" s="395"/>
      <c r="G27" s="405"/>
      <c r="H27" s="398"/>
      <c r="I27" s="406"/>
      <c r="J27" s="61"/>
      <c r="K27" s="411"/>
      <c r="M27" s="402"/>
      <c r="N27" s="409"/>
      <c r="O27" s="402"/>
    </row>
    <row r="28" spans="1:15">
      <c r="A28" s="61" t="s">
        <v>292</v>
      </c>
      <c r="B28" s="61"/>
      <c r="C28" s="394">
        <v>3</v>
      </c>
      <c r="D28" s="395" t="s">
        <v>182</v>
      </c>
      <c r="E28" s="396">
        <v>1</v>
      </c>
      <c r="F28" s="395" t="s">
        <v>183</v>
      </c>
      <c r="G28" s="397">
        <v>3255</v>
      </c>
      <c r="H28" s="398" t="s">
        <v>184</v>
      </c>
      <c r="I28" s="399">
        <f>ROUND(C28*E28*G28,0)</f>
        <v>9765</v>
      </c>
      <c r="J28" s="61"/>
      <c r="K28" s="400">
        <v>0.23</v>
      </c>
      <c r="M28" s="401">
        <f>ROUND(I28*K28,0)</f>
        <v>2246</v>
      </c>
      <c r="N28" s="402"/>
      <c r="O28" s="403"/>
    </row>
    <row r="29" spans="1:15">
      <c r="A29" s="61"/>
      <c r="B29" s="61"/>
      <c r="C29" s="389"/>
      <c r="D29" s="395"/>
      <c r="E29" s="404"/>
      <c r="F29" s="395"/>
      <c r="G29" s="405"/>
      <c r="H29" s="398"/>
      <c r="I29" s="406"/>
      <c r="J29" s="61"/>
      <c r="K29" s="407"/>
      <c r="M29" s="403"/>
      <c r="N29" s="403"/>
      <c r="O29" s="403"/>
    </row>
    <row r="30" spans="1:15">
      <c r="A30" s="61" t="s">
        <v>292</v>
      </c>
      <c r="B30" s="388"/>
      <c r="C30" s="394">
        <v>9</v>
      </c>
      <c r="D30" s="395" t="s">
        <v>182</v>
      </c>
      <c r="E30" s="396">
        <v>1</v>
      </c>
      <c r="F30" s="395" t="s">
        <v>183</v>
      </c>
      <c r="G30" s="397">
        <v>3412</v>
      </c>
      <c r="H30" s="398" t="s">
        <v>184</v>
      </c>
      <c r="I30" s="399">
        <f>ROUND(C30*E30*G30,0)</f>
        <v>30708</v>
      </c>
      <c r="J30" s="61"/>
      <c r="K30" s="408">
        <v>0.23</v>
      </c>
      <c r="M30" s="401">
        <f>ROUND(I30*K30,0)</f>
        <v>7063</v>
      </c>
      <c r="N30" s="409"/>
      <c r="O30" s="401">
        <f>SUM(I28:I30)+SUM(M28:M30)</f>
        <v>49782</v>
      </c>
    </row>
    <row r="31" spans="1:15">
      <c r="A31" s="61"/>
      <c r="B31" s="388"/>
      <c r="C31" s="389"/>
      <c r="D31" s="395"/>
      <c r="E31" s="404"/>
      <c r="F31" s="395"/>
      <c r="G31" s="405"/>
      <c r="H31" s="398"/>
      <c r="I31" s="406"/>
      <c r="J31" s="61"/>
      <c r="K31" s="411"/>
      <c r="M31" s="402"/>
      <c r="N31" s="409"/>
      <c r="O31" s="402"/>
    </row>
    <row r="32" spans="1:15">
      <c r="A32" s="61" t="s">
        <v>293</v>
      </c>
      <c r="B32" s="61"/>
      <c r="C32" s="394">
        <v>3</v>
      </c>
      <c r="D32" s="395" t="s">
        <v>182</v>
      </c>
      <c r="E32" s="396">
        <v>0.75</v>
      </c>
      <c r="F32" s="395" t="s">
        <v>183</v>
      </c>
      <c r="G32" s="397">
        <v>3208</v>
      </c>
      <c r="H32" s="398" t="s">
        <v>184</v>
      </c>
      <c r="I32" s="399">
        <f>ROUND(C32*E32*G32,0)</f>
        <v>7218</v>
      </c>
      <c r="J32" s="61"/>
      <c r="K32" s="400">
        <v>0.23</v>
      </c>
      <c r="M32" s="401">
        <f>ROUND(I32*K32,0)</f>
        <v>1660</v>
      </c>
      <c r="N32" s="402"/>
      <c r="O32" s="403"/>
    </row>
    <row r="33" spans="1:16">
      <c r="A33" s="61"/>
      <c r="B33" s="61"/>
      <c r="C33" s="389"/>
      <c r="D33" s="395"/>
      <c r="E33" s="404"/>
      <c r="F33" s="395"/>
      <c r="G33" s="405"/>
      <c r="H33" s="398"/>
      <c r="I33" s="406"/>
      <c r="J33" s="61"/>
      <c r="K33" s="407"/>
      <c r="M33" s="403"/>
      <c r="N33" s="403"/>
      <c r="O33" s="403"/>
    </row>
    <row r="34" spans="1:16">
      <c r="A34" s="61" t="s">
        <v>293</v>
      </c>
      <c r="B34" s="388"/>
      <c r="C34" s="394">
        <v>9</v>
      </c>
      <c r="D34" s="395" t="s">
        <v>182</v>
      </c>
      <c r="E34" s="396">
        <v>0.75</v>
      </c>
      <c r="F34" s="395" t="s">
        <v>183</v>
      </c>
      <c r="G34" s="397">
        <v>3355</v>
      </c>
      <c r="H34" s="398" t="s">
        <v>184</v>
      </c>
      <c r="I34" s="399">
        <f>ROUND(C34*E34*G34,0)</f>
        <v>22646</v>
      </c>
      <c r="J34" s="61"/>
      <c r="K34" s="408">
        <v>0.23</v>
      </c>
      <c r="M34" s="401">
        <f>ROUND(I34*K34,0)</f>
        <v>5209</v>
      </c>
      <c r="N34" s="409"/>
      <c r="O34" s="401">
        <f>SUM(I32:I34)+SUM(M32:M34)</f>
        <v>36733</v>
      </c>
    </row>
    <row r="35" spans="1:16">
      <c r="A35" s="61"/>
      <c r="B35" s="388"/>
      <c r="C35" s="389"/>
      <c r="D35" s="395"/>
      <c r="E35" s="404"/>
      <c r="F35" s="395"/>
      <c r="G35" s="405"/>
      <c r="H35" s="398"/>
      <c r="I35" s="406"/>
      <c r="J35" s="61"/>
      <c r="K35" s="411"/>
      <c r="M35" s="402"/>
      <c r="N35" s="409"/>
      <c r="O35" s="402"/>
    </row>
    <row r="36" spans="1:16">
      <c r="A36" s="301" t="s">
        <v>294</v>
      </c>
      <c r="B36" s="388"/>
      <c r="C36" s="389"/>
      <c r="D36" s="395"/>
      <c r="E36" s="404"/>
      <c r="F36" s="395"/>
      <c r="G36" s="405"/>
      <c r="H36" s="398"/>
      <c r="I36" s="399">
        <f>SUM(I14:I34)</f>
        <v>133831</v>
      </c>
      <c r="J36" s="61"/>
      <c r="K36" s="411"/>
      <c r="M36" s="399">
        <f>SUM(M14:M34)</f>
        <v>30782</v>
      </c>
      <c r="N36" s="409"/>
      <c r="O36" s="399">
        <f>SUM(O14:O34)</f>
        <v>164613</v>
      </c>
      <c r="P36" s="62"/>
    </row>
    <row r="37" spans="1:16">
      <c r="A37" s="61"/>
      <c r="B37" s="388"/>
      <c r="C37" s="389"/>
      <c r="D37" s="395"/>
      <c r="E37" s="404"/>
      <c r="F37" s="395"/>
      <c r="G37" s="405"/>
      <c r="H37" s="398"/>
      <c r="I37" s="406"/>
      <c r="J37" s="61"/>
      <c r="K37" s="411"/>
      <c r="M37" s="402"/>
      <c r="N37" s="409"/>
      <c r="O37" s="402"/>
      <c r="P37" s="62"/>
    </row>
    <row r="38" spans="1:16">
      <c r="A38" s="388"/>
      <c r="B38" s="388"/>
      <c r="C38" s="389"/>
      <c r="D38" s="395"/>
      <c r="E38" s="395"/>
      <c r="F38" s="395"/>
      <c r="G38" s="395"/>
      <c r="H38" s="395"/>
      <c r="I38" s="412"/>
      <c r="J38" s="61"/>
      <c r="K38" s="62"/>
      <c r="L38" s="62"/>
      <c r="M38" s="62"/>
      <c r="N38" s="62"/>
      <c r="O38" s="62"/>
      <c r="P38" s="62"/>
    </row>
    <row r="39" spans="1:16">
      <c r="A39" s="392" t="s">
        <v>189</v>
      </c>
      <c r="B39" s="61"/>
      <c r="C39" s="389"/>
      <c r="D39" s="395"/>
      <c r="E39" s="395"/>
      <c r="F39" s="395"/>
      <c r="G39" s="395"/>
      <c r="H39" s="395"/>
      <c r="I39" s="412"/>
      <c r="J39" s="61"/>
      <c r="K39" s="62"/>
      <c r="L39" s="62"/>
      <c r="M39" s="62"/>
      <c r="N39" s="62"/>
      <c r="O39" s="62"/>
      <c r="P39" s="62"/>
    </row>
    <row r="40" spans="1:16">
      <c r="A40" s="392"/>
      <c r="B40" s="61"/>
      <c r="C40" s="389"/>
      <c r="D40" s="395"/>
      <c r="E40" s="395"/>
      <c r="F40" s="395"/>
      <c r="G40" s="395"/>
      <c r="H40" s="395"/>
      <c r="I40" s="412"/>
      <c r="J40" s="61"/>
      <c r="K40" s="62"/>
      <c r="L40" s="62"/>
      <c r="M40" s="62"/>
      <c r="N40" s="62"/>
      <c r="O40" s="62"/>
      <c r="P40" s="62"/>
    </row>
    <row r="41" spans="1:16">
      <c r="A41" s="388" t="s">
        <v>295</v>
      </c>
      <c r="B41" s="388"/>
      <c r="C41" s="389"/>
      <c r="D41" s="390"/>
      <c r="E41" s="390"/>
      <c r="F41" s="390"/>
      <c r="G41" s="390"/>
      <c r="H41" s="390"/>
      <c r="J41" s="61"/>
      <c r="K41" s="62"/>
      <c r="L41" s="62"/>
      <c r="M41" s="62"/>
      <c r="N41" s="62"/>
      <c r="O41" s="413">
        <v>6000</v>
      </c>
      <c r="P41" s="62"/>
    </row>
    <row r="42" spans="1:16">
      <c r="A42" s="388" t="s">
        <v>296</v>
      </c>
      <c r="B42" s="388"/>
      <c r="C42" s="389"/>
      <c r="D42" s="390"/>
      <c r="E42" s="390"/>
      <c r="F42" s="390"/>
      <c r="G42" s="390"/>
      <c r="H42" s="390"/>
      <c r="J42" s="61"/>
      <c r="K42" s="62"/>
      <c r="L42" s="62"/>
      <c r="M42" s="62"/>
      <c r="N42" s="62"/>
      <c r="O42" s="62"/>
      <c r="P42" s="419"/>
    </row>
    <row r="43" spans="1:16">
      <c r="A43" s="388"/>
      <c r="B43" s="388"/>
      <c r="C43" s="389"/>
      <c r="D43" s="390"/>
      <c r="E43" s="390"/>
      <c r="F43" s="390"/>
      <c r="G43" s="390"/>
      <c r="H43" s="390"/>
      <c r="J43" s="61"/>
      <c r="K43" s="62"/>
      <c r="L43" s="62"/>
      <c r="M43" s="62"/>
      <c r="N43" s="62"/>
      <c r="O43" s="62"/>
      <c r="P43" s="419"/>
    </row>
    <row r="44" spans="1:16">
      <c r="A44" s="414" t="s">
        <v>192</v>
      </c>
      <c r="B44" s="415"/>
      <c r="C44" s="416"/>
      <c r="D44" s="417"/>
      <c r="E44" s="417"/>
      <c r="F44" s="417"/>
      <c r="G44" s="417"/>
      <c r="H44" s="417"/>
      <c r="J44" s="418"/>
      <c r="K44" s="419"/>
      <c r="L44" s="419"/>
      <c r="M44" s="419"/>
      <c r="N44" s="419"/>
      <c r="O44" s="420">
        <f>'[2]Depreciation Schedule'!P40</f>
        <v>6100</v>
      </c>
      <c r="P44" s="419"/>
    </row>
    <row r="45" spans="1:16">
      <c r="A45" s="418" t="s">
        <v>297</v>
      </c>
      <c r="B45" s="415"/>
      <c r="C45" s="416"/>
      <c r="D45" s="417"/>
      <c r="E45" s="417"/>
      <c r="F45" s="417"/>
      <c r="G45" s="417"/>
      <c r="H45" s="417"/>
      <c r="J45" s="418"/>
      <c r="K45" s="419"/>
      <c r="L45" s="419"/>
      <c r="M45" s="419"/>
      <c r="N45" s="419"/>
      <c r="O45" s="419"/>
      <c r="P45" s="419"/>
    </row>
    <row r="46" spans="1:16">
      <c r="A46" s="421"/>
      <c r="B46" s="415"/>
      <c r="C46" s="416"/>
      <c r="D46" s="417"/>
      <c r="E46" s="417"/>
      <c r="F46" s="417"/>
      <c r="G46" s="417"/>
      <c r="H46" s="417"/>
      <c r="J46" s="418"/>
      <c r="K46" s="419"/>
      <c r="L46" s="419"/>
      <c r="M46" s="419"/>
      <c r="N46" s="419"/>
      <c r="O46" s="419"/>
      <c r="P46" s="419"/>
    </row>
    <row r="47" spans="1:16">
      <c r="A47" s="414" t="s">
        <v>298</v>
      </c>
      <c r="B47" s="415"/>
      <c r="C47" s="416"/>
      <c r="D47" s="417"/>
      <c r="E47" s="417"/>
      <c r="F47" s="417"/>
      <c r="G47" s="417"/>
      <c r="H47" s="417"/>
      <c r="J47" s="418"/>
      <c r="K47" s="419"/>
      <c r="L47" s="419"/>
      <c r="M47" s="419"/>
      <c r="N47" s="419"/>
      <c r="O47" s="419"/>
      <c r="P47" s="419"/>
    </row>
    <row r="48" spans="1:16">
      <c r="A48" s="418" t="s">
        <v>299</v>
      </c>
      <c r="B48" s="415"/>
      <c r="C48" s="416"/>
      <c r="D48" s="417"/>
      <c r="E48" s="417"/>
      <c r="F48" s="417"/>
      <c r="G48" s="417"/>
      <c r="H48" s="417"/>
      <c r="J48" s="418"/>
      <c r="K48" s="419"/>
      <c r="L48" s="419"/>
      <c r="M48" s="419"/>
      <c r="N48" s="419"/>
      <c r="O48" s="422"/>
      <c r="P48" s="419"/>
    </row>
    <row r="49" spans="1:16">
      <c r="A49" s="418"/>
      <c r="B49" s="415"/>
      <c r="C49" s="416"/>
      <c r="D49" s="417"/>
      <c r="E49" s="417"/>
      <c r="F49" s="417"/>
      <c r="G49" s="417"/>
      <c r="H49" s="417"/>
      <c r="J49" s="418"/>
      <c r="K49" s="419"/>
      <c r="L49" s="419"/>
      <c r="M49" s="419"/>
      <c r="N49" s="419"/>
      <c r="O49" s="419"/>
      <c r="P49" s="419"/>
    </row>
    <row r="50" spans="1:16">
      <c r="A50" s="414" t="s">
        <v>241</v>
      </c>
      <c r="B50" s="415"/>
      <c r="C50" s="416"/>
      <c r="D50" s="417"/>
      <c r="E50" s="417"/>
      <c r="F50" s="417"/>
      <c r="G50" s="417"/>
      <c r="H50" s="417"/>
      <c r="J50" s="418"/>
      <c r="K50" s="419"/>
      <c r="L50" s="419"/>
      <c r="M50" s="419"/>
      <c r="N50" s="419"/>
      <c r="O50" s="420">
        <v>35000</v>
      </c>
      <c r="P50" s="419"/>
    </row>
    <row r="51" spans="1:16">
      <c r="A51" s="423" t="s">
        <v>300</v>
      </c>
      <c r="B51" s="415"/>
      <c r="C51" s="416"/>
      <c r="D51" s="417"/>
      <c r="E51" s="417"/>
      <c r="F51" s="417"/>
      <c r="G51" s="417"/>
      <c r="H51" s="417"/>
      <c r="J51" s="418"/>
      <c r="K51" s="419"/>
      <c r="L51" s="419"/>
      <c r="M51" s="419"/>
      <c r="N51" s="419"/>
      <c r="O51" s="419"/>
      <c r="P51" s="62"/>
    </row>
    <row r="52" spans="1:16">
      <c r="A52" s="421"/>
      <c r="B52" s="415"/>
      <c r="C52" s="416"/>
      <c r="D52" s="417"/>
      <c r="E52" s="417"/>
      <c r="F52" s="417"/>
      <c r="G52" s="417"/>
      <c r="H52" s="417"/>
      <c r="J52" s="418"/>
      <c r="K52" s="419"/>
      <c r="L52" s="419"/>
      <c r="M52" s="419"/>
      <c r="N52" s="419"/>
      <c r="O52" s="419"/>
      <c r="P52" s="62"/>
    </row>
    <row r="53" spans="1:16">
      <c r="A53" s="301" t="s">
        <v>242</v>
      </c>
      <c r="B53" s="61"/>
      <c r="C53" s="389"/>
      <c r="D53" s="390"/>
      <c r="E53" s="390"/>
      <c r="F53" s="390"/>
      <c r="G53" s="390"/>
      <c r="H53" s="390"/>
      <c r="J53" s="61"/>
      <c r="K53" s="62"/>
      <c r="L53" s="62"/>
      <c r="M53" s="62"/>
      <c r="N53" s="62"/>
      <c r="O53" s="424">
        <f>SUM(O36:O52)</f>
        <v>211713</v>
      </c>
      <c r="P53" s="62"/>
    </row>
    <row r="54" spans="1:16">
      <c r="A54" s="61"/>
      <c r="B54" s="61"/>
      <c r="C54" s="389"/>
      <c r="D54" s="390"/>
      <c r="E54" s="390"/>
      <c r="F54" s="390"/>
      <c r="G54" s="390"/>
      <c r="H54" s="390"/>
      <c r="J54" s="61"/>
      <c r="K54" s="62"/>
      <c r="L54" s="62"/>
      <c r="M54" s="62"/>
      <c r="N54" s="62"/>
      <c r="O54" s="62"/>
      <c r="P54" s="62"/>
    </row>
    <row r="55" spans="1:16">
      <c r="A55" s="61"/>
      <c r="B55" s="61"/>
      <c r="C55" s="389"/>
      <c r="D55" s="390"/>
      <c r="E55" s="390"/>
      <c r="F55" s="390"/>
      <c r="G55" s="390"/>
      <c r="H55" s="390"/>
      <c r="J55" s="61"/>
      <c r="K55" s="62"/>
      <c r="L55" s="62"/>
      <c r="M55" s="62"/>
      <c r="N55" s="62"/>
      <c r="O55" s="62"/>
      <c r="P55" s="62"/>
    </row>
    <row r="56" spans="1:16">
      <c r="A56" s="301" t="s">
        <v>301</v>
      </c>
      <c r="B56" s="61"/>
      <c r="C56" s="389"/>
      <c r="D56" s="61" t="s">
        <v>302</v>
      </c>
      <c r="E56" s="390"/>
      <c r="F56" s="390"/>
      <c r="G56" s="390"/>
      <c r="H56" s="390"/>
      <c r="I56" s="425">
        <v>2.75</v>
      </c>
      <c r="J56" s="61"/>
      <c r="K56" s="62"/>
      <c r="L56" s="62"/>
      <c r="M56" s="62"/>
      <c r="N56" s="62"/>
      <c r="O56" s="62"/>
      <c r="P56" s="62"/>
    </row>
    <row r="57" spans="1:16">
      <c r="A57" s="301"/>
      <c r="B57" s="61"/>
      <c r="C57" s="389"/>
      <c r="D57" s="61"/>
      <c r="E57" s="390"/>
      <c r="F57" s="390"/>
      <c r="G57" s="390"/>
      <c r="H57" s="390"/>
      <c r="I57" s="390"/>
      <c r="J57" s="61"/>
      <c r="K57" s="62"/>
      <c r="L57" s="62"/>
      <c r="M57" s="62"/>
      <c r="N57" s="62"/>
      <c r="O57" s="62"/>
      <c r="P57" s="62"/>
    </row>
    <row r="58" spans="1:16">
      <c r="A58" s="301"/>
      <c r="B58" s="61"/>
      <c r="C58" s="389"/>
      <c r="D58" s="426" t="s">
        <v>303</v>
      </c>
      <c r="E58" s="390"/>
      <c r="F58" s="390"/>
      <c r="G58" s="390"/>
      <c r="H58" s="390"/>
      <c r="I58" s="427">
        <f>'[2]Productive Hours Sample'!J31</f>
        <v>1336</v>
      </c>
      <c r="J58" s="61"/>
      <c r="K58" s="62"/>
      <c r="L58" s="62"/>
      <c r="M58" s="62"/>
      <c r="N58" s="62"/>
      <c r="O58" s="428">
        <f>I58*I56</f>
        <v>3674</v>
      </c>
      <c r="P58" s="62"/>
    </row>
    <row r="59" spans="1:16">
      <c r="A59" s="61"/>
      <c r="B59" s="61"/>
      <c r="C59" s="389"/>
      <c r="D59" s="390"/>
      <c r="E59" s="390"/>
      <c r="F59" s="390"/>
      <c r="G59" s="390"/>
      <c r="H59" s="390"/>
      <c r="J59" s="61"/>
      <c r="K59" s="62"/>
      <c r="L59" s="62"/>
      <c r="M59" s="62"/>
      <c r="N59" s="62"/>
      <c r="O59" s="62"/>
      <c r="P59" s="419"/>
    </row>
    <row r="60" spans="1:16">
      <c r="A60" s="61"/>
      <c r="B60" s="61"/>
      <c r="C60" s="389"/>
      <c r="D60" s="390"/>
      <c r="E60" s="390"/>
      <c r="F60" s="390"/>
      <c r="G60" s="390"/>
      <c r="H60" s="390"/>
      <c r="I60" s="429"/>
      <c r="J60" s="61"/>
      <c r="K60" s="62"/>
      <c r="L60" s="62"/>
      <c r="M60" s="62"/>
      <c r="N60" s="62"/>
      <c r="O60" s="62"/>
      <c r="P60" s="62"/>
    </row>
    <row r="61" spans="1:16">
      <c r="A61" s="414" t="s">
        <v>304</v>
      </c>
      <c r="B61" s="418"/>
      <c r="C61" s="430"/>
      <c r="D61" s="431"/>
      <c r="E61" s="431"/>
      <c r="F61" s="431"/>
      <c r="G61" s="431"/>
      <c r="H61" s="431"/>
      <c r="J61" s="418"/>
      <c r="K61" s="419"/>
      <c r="L61" s="419"/>
      <c r="M61" s="419"/>
      <c r="N61" s="419"/>
      <c r="O61" s="432">
        <f>ROUND(O53/O58,0)</f>
        <v>58</v>
      </c>
      <c r="P61" s="62"/>
    </row>
    <row r="62" spans="1:16">
      <c r="A62" s="388" t="s">
        <v>305</v>
      </c>
      <c r="B62" s="433"/>
      <c r="C62" s="389"/>
      <c r="D62" s="390"/>
      <c r="E62" s="390"/>
      <c r="F62" s="390"/>
      <c r="G62" s="390"/>
      <c r="H62" s="434"/>
      <c r="I62" s="435"/>
      <c r="J62" s="61"/>
      <c r="K62" s="62"/>
      <c r="L62" s="62"/>
      <c r="M62" s="62"/>
      <c r="N62" s="62"/>
      <c r="O62" s="62"/>
      <c r="P62" s="62"/>
    </row>
    <row r="63" spans="1:16">
      <c r="A63" s="388"/>
      <c r="B63" s="433"/>
      <c r="C63" s="389"/>
      <c r="D63" s="390"/>
      <c r="E63" s="390"/>
      <c r="F63" s="390"/>
      <c r="G63" s="390"/>
      <c r="H63" s="434"/>
      <c r="I63" s="435"/>
      <c r="J63" s="61"/>
      <c r="K63" s="62"/>
      <c r="L63" s="62"/>
      <c r="M63" s="62"/>
      <c r="N63" s="62"/>
      <c r="O63" s="62"/>
    </row>
  </sheetData>
  <pageMargins left="0.7" right="0.7" top="0.75" bottom="0.75" header="0.3" footer="0.3"/>
  <pageSetup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showGridLines="0" workbookViewId="0">
      <selection activeCell="J30" sqref="J30"/>
    </sheetView>
  </sheetViews>
  <sheetFormatPr defaultRowHeight="12.75"/>
  <cols>
    <col min="1" max="1" width="14.28515625" customWidth="1"/>
    <col min="2" max="2" width="9.85546875" customWidth="1"/>
    <col min="3" max="3" width="9.7109375" style="466" customWidth="1"/>
    <col min="4" max="4" width="10.28515625" customWidth="1"/>
    <col min="6" max="6" width="10" customWidth="1"/>
    <col min="7" max="7" width="11" customWidth="1"/>
    <col min="9" max="18" width="11.28515625" customWidth="1"/>
  </cols>
  <sheetData>
    <row r="1" spans="1:18">
      <c r="A1" s="333" t="str">
        <f>'[2]Productive Hours Sample'!A1</f>
        <v>UNIVERSITY OF CALIFORNIA, BERKELEY - RECHARGE ACTIVITY REVIEW AND PROPOSAL</v>
      </c>
      <c r="B1" s="333"/>
      <c r="C1" s="453"/>
      <c r="D1" s="334"/>
      <c r="E1" s="108"/>
      <c r="F1" s="335"/>
      <c r="G1" s="334"/>
      <c r="H1" s="334"/>
      <c r="I1" s="334"/>
      <c r="J1" s="108"/>
      <c r="K1" s="334"/>
      <c r="L1" s="334"/>
      <c r="M1" s="334"/>
      <c r="N1" s="108"/>
      <c r="O1" s="108"/>
      <c r="P1" s="108"/>
      <c r="Q1" s="108"/>
      <c r="R1" s="108"/>
    </row>
    <row r="2" spans="1:18">
      <c r="A2" s="111"/>
      <c r="B2" s="111"/>
      <c r="C2" s="454"/>
      <c r="D2" s="336"/>
      <c r="E2" s="26"/>
      <c r="F2" s="337"/>
      <c r="G2" s="336"/>
      <c r="H2" s="336"/>
      <c r="I2" s="336"/>
      <c r="J2" s="26"/>
      <c r="K2" s="336"/>
      <c r="L2" s="336"/>
      <c r="M2" s="336"/>
      <c r="N2" s="26"/>
      <c r="O2" s="26"/>
      <c r="P2" s="26"/>
      <c r="Q2" s="26"/>
      <c r="R2" s="26"/>
    </row>
    <row r="3" spans="1:18">
      <c r="A3" s="113" t="s">
        <v>246</v>
      </c>
      <c r="B3" s="113"/>
      <c r="C3" s="455" t="str">
        <f>'[2]Hourly Rate Calculation'!A3</f>
        <v>SAMPLE RATE CALCULATION - SHOP SERVICES</v>
      </c>
      <c r="D3" s="338"/>
      <c r="E3" s="196"/>
      <c r="F3" s="339"/>
      <c r="G3" s="336"/>
      <c r="H3" s="336"/>
      <c r="I3" s="336"/>
      <c r="J3" s="26"/>
      <c r="K3" s="336"/>
      <c r="L3" s="336"/>
      <c r="M3" s="336"/>
      <c r="N3" s="26"/>
      <c r="O3" s="26"/>
      <c r="P3" s="26"/>
      <c r="Q3" s="26"/>
      <c r="R3" s="26"/>
    </row>
    <row r="4" spans="1:18">
      <c r="A4" s="11" t="s">
        <v>0</v>
      </c>
      <c r="B4" s="11"/>
      <c r="C4" s="456">
        <v>42753</v>
      </c>
      <c r="D4" s="338"/>
      <c r="E4" s="196"/>
      <c r="F4" s="339"/>
      <c r="G4" s="336"/>
      <c r="H4" s="336"/>
      <c r="I4" s="336"/>
      <c r="J4" s="26"/>
      <c r="K4" s="336"/>
      <c r="L4" s="336"/>
      <c r="M4" s="336"/>
      <c r="N4" s="26"/>
      <c r="O4" s="26"/>
      <c r="P4" s="26"/>
      <c r="Q4" s="26"/>
      <c r="R4" s="26"/>
    </row>
    <row r="5" spans="1:18">
      <c r="A5" s="11"/>
      <c r="B5" s="11"/>
      <c r="C5" s="457"/>
      <c r="D5" s="340"/>
      <c r="E5" s="32"/>
      <c r="F5" s="341"/>
      <c r="G5" s="336"/>
      <c r="H5" s="336"/>
      <c r="I5" s="336"/>
      <c r="J5" s="26"/>
      <c r="K5" s="336"/>
      <c r="L5" s="336"/>
      <c r="M5" s="336"/>
      <c r="N5" s="26"/>
      <c r="O5" s="26"/>
      <c r="P5" s="26"/>
      <c r="Q5" s="26"/>
      <c r="R5" s="26"/>
    </row>
    <row r="6" spans="1:18">
      <c r="A6" s="11"/>
      <c r="B6" s="11"/>
      <c r="C6" s="454"/>
      <c r="D6" s="336"/>
      <c r="E6" s="26"/>
      <c r="F6" s="337"/>
      <c r="G6" s="336"/>
      <c r="H6" s="336"/>
      <c r="I6" s="336"/>
      <c r="J6" s="26"/>
      <c r="K6" s="336"/>
      <c r="L6" s="336"/>
      <c r="M6" s="336"/>
      <c r="N6" s="26"/>
      <c r="O6" s="26"/>
      <c r="P6" s="26"/>
      <c r="Q6" s="26"/>
      <c r="R6" s="26"/>
    </row>
    <row r="7" spans="1:18">
      <c r="A7" s="342" t="s">
        <v>247</v>
      </c>
      <c r="B7" s="342"/>
      <c r="C7" s="454"/>
      <c r="D7" s="336"/>
      <c r="E7" s="26"/>
      <c r="F7" s="337"/>
      <c r="G7" s="26"/>
      <c r="H7" s="336"/>
      <c r="I7" s="336"/>
      <c r="J7" s="26"/>
      <c r="K7" s="336"/>
      <c r="L7" s="336"/>
      <c r="M7" s="336"/>
      <c r="N7" s="26"/>
      <c r="O7" s="26"/>
      <c r="P7" s="26"/>
      <c r="Q7" s="26"/>
      <c r="R7" s="26"/>
    </row>
    <row r="8" spans="1:18">
      <c r="A8" s="343"/>
      <c r="B8" s="343"/>
      <c r="C8" s="454"/>
      <c r="D8" s="336"/>
      <c r="E8" s="26"/>
      <c r="F8" s="337"/>
      <c r="G8" s="26"/>
      <c r="H8" s="336"/>
      <c r="I8" s="336"/>
      <c r="J8" s="26"/>
      <c r="K8" s="336"/>
      <c r="L8" s="336"/>
      <c r="M8" s="336"/>
      <c r="N8" s="26"/>
      <c r="O8" s="26"/>
      <c r="P8" s="26"/>
      <c r="Q8" s="26"/>
      <c r="R8" s="26"/>
    </row>
    <row r="9" spans="1:18">
      <c r="A9" s="11"/>
      <c r="B9" s="11"/>
      <c r="C9" s="454"/>
      <c r="D9" s="336"/>
      <c r="E9" s="26"/>
      <c r="F9" s="337"/>
      <c r="G9" s="26"/>
      <c r="H9" s="336"/>
      <c r="I9" s="336"/>
      <c r="J9" s="26"/>
      <c r="K9" s="336"/>
      <c r="L9" s="336"/>
      <c r="M9" s="336"/>
      <c r="N9" s="26"/>
      <c r="O9" s="26"/>
      <c r="P9" s="26"/>
      <c r="Q9" s="26"/>
      <c r="R9" s="26"/>
    </row>
    <row r="10" spans="1:18">
      <c r="A10" s="26"/>
      <c r="B10" s="26"/>
      <c r="C10" s="454"/>
      <c r="E10" s="26"/>
      <c r="F10" s="337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s="442" customFormat="1" ht="38.25" customHeight="1">
      <c r="A11" s="436" t="s">
        <v>249</v>
      </c>
      <c r="B11" s="437"/>
      <c r="C11" s="458" t="s">
        <v>250</v>
      </c>
      <c r="D11" s="549" t="s">
        <v>248</v>
      </c>
      <c r="E11" s="440" t="s">
        <v>251</v>
      </c>
      <c r="F11" s="441" t="s">
        <v>252</v>
      </c>
      <c r="G11" s="440" t="s">
        <v>253</v>
      </c>
      <c r="H11" s="438" t="s">
        <v>254</v>
      </c>
      <c r="I11" s="440" t="s">
        <v>255</v>
      </c>
      <c r="J11" s="440" t="s">
        <v>255</v>
      </c>
      <c r="K11" s="440" t="s">
        <v>255</v>
      </c>
      <c r="L11" s="440" t="s">
        <v>335</v>
      </c>
      <c r="M11" s="440" t="s">
        <v>335</v>
      </c>
      <c r="N11" s="440" t="s">
        <v>256</v>
      </c>
      <c r="O11" s="438" t="s">
        <v>307</v>
      </c>
      <c r="P11" s="438" t="s">
        <v>306</v>
      </c>
      <c r="Q11" s="438" t="s">
        <v>332</v>
      </c>
      <c r="R11" s="438" t="s">
        <v>334</v>
      </c>
    </row>
    <row r="12" spans="1:18" s="442" customFormat="1" ht="12">
      <c r="A12" s="443" t="s">
        <v>257</v>
      </c>
      <c r="B12" s="444"/>
      <c r="C12" s="459" t="s">
        <v>258</v>
      </c>
      <c r="D12" s="550"/>
      <c r="E12" s="439" t="s">
        <v>260</v>
      </c>
      <c r="F12" s="446" t="s">
        <v>261</v>
      </c>
      <c r="G12" s="439" t="s">
        <v>262</v>
      </c>
      <c r="H12" s="445" t="s">
        <v>263</v>
      </c>
      <c r="I12" s="439" t="s">
        <v>264</v>
      </c>
      <c r="J12" s="439" t="s">
        <v>264</v>
      </c>
      <c r="K12" s="439" t="s">
        <v>264</v>
      </c>
      <c r="L12" s="439" t="s">
        <v>264</v>
      </c>
      <c r="M12" s="439" t="s">
        <v>264</v>
      </c>
      <c r="N12" s="439" t="s">
        <v>265</v>
      </c>
      <c r="O12" s="445" t="s">
        <v>253</v>
      </c>
      <c r="P12" s="445" t="s">
        <v>253</v>
      </c>
      <c r="Q12" s="445" t="s">
        <v>333</v>
      </c>
      <c r="R12" s="445" t="s">
        <v>333</v>
      </c>
    </row>
    <row r="13" spans="1:18" s="442" customFormat="1" ht="24">
      <c r="A13" s="443" t="s">
        <v>266</v>
      </c>
      <c r="B13" s="444"/>
      <c r="C13" s="460" t="s">
        <v>267</v>
      </c>
      <c r="D13" s="439" t="s">
        <v>259</v>
      </c>
      <c r="E13" s="439"/>
      <c r="F13" s="446" t="s">
        <v>269</v>
      </c>
      <c r="G13" s="439" t="s">
        <v>270</v>
      </c>
      <c r="H13" s="445" t="s">
        <v>271</v>
      </c>
      <c r="I13" s="439" t="s">
        <v>270</v>
      </c>
      <c r="J13" s="439" t="s">
        <v>270</v>
      </c>
      <c r="K13" s="439" t="s">
        <v>270</v>
      </c>
      <c r="L13" s="439" t="s">
        <v>270</v>
      </c>
      <c r="M13" s="439" t="s">
        <v>270</v>
      </c>
      <c r="N13" s="439" t="s">
        <v>272</v>
      </c>
      <c r="O13" s="439" t="s">
        <v>270</v>
      </c>
      <c r="P13" s="439" t="s">
        <v>270</v>
      </c>
      <c r="Q13" s="439" t="s">
        <v>270</v>
      </c>
      <c r="R13" s="439" t="s">
        <v>270</v>
      </c>
    </row>
    <row r="14" spans="1:18" s="442" customFormat="1" ht="12">
      <c r="A14" s="447"/>
      <c r="B14" s="448"/>
      <c r="C14" s="460"/>
      <c r="D14" s="439" t="s">
        <v>268</v>
      </c>
      <c r="E14" s="439"/>
      <c r="F14" s="446"/>
      <c r="G14" s="439"/>
      <c r="H14" s="445"/>
      <c r="I14" s="439" t="s">
        <v>256</v>
      </c>
      <c r="J14" s="439" t="s">
        <v>307</v>
      </c>
      <c r="K14" s="439" t="s">
        <v>306</v>
      </c>
      <c r="L14" s="439" t="s">
        <v>332</v>
      </c>
      <c r="M14" s="439" t="s">
        <v>334</v>
      </c>
      <c r="N14" s="439"/>
      <c r="O14" s="439"/>
      <c r="P14" s="439"/>
      <c r="Q14" s="439"/>
      <c r="R14" s="439"/>
    </row>
    <row r="15" spans="1:18" s="442" customFormat="1" ht="24">
      <c r="A15" s="449" t="s">
        <v>274</v>
      </c>
      <c r="B15" s="450" t="s">
        <v>336</v>
      </c>
      <c r="C15" s="461" t="s">
        <v>206</v>
      </c>
      <c r="D15" s="530" t="s">
        <v>273</v>
      </c>
      <c r="E15" s="451" t="s">
        <v>206</v>
      </c>
      <c r="F15" s="452" t="s">
        <v>206</v>
      </c>
      <c r="G15" s="451" t="s">
        <v>206</v>
      </c>
      <c r="H15" s="451" t="s">
        <v>206</v>
      </c>
      <c r="I15" s="451" t="s">
        <v>206</v>
      </c>
      <c r="J15" s="451" t="s">
        <v>206</v>
      </c>
      <c r="K15" s="451" t="s">
        <v>206</v>
      </c>
      <c r="L15" s="451" t="s">
        <v>206</v>
      </c>
      <c r="M15" s="451" t="s">
        <v>206</v>
      </c>
      <c r="N15" s="451" t="s">
        <v>206</v>
      </c>
      <c r="O15" s="451" t="s">
        <v>206</v>
      </c>
      <c r="P15" s="451" t="s">
        <v>206</v>
      </c>
      <c r="Q15" s="451" t="s">
        <v>206</v>
      </c>
      <c r="R15" s="451" t="s">
        <v>206</v>
      </c>
    </row>
    <row r="16" spans="1:18">
      <c r="A16" s="344" t="s">
        <v>275</v>
      </c>
      <c r="B16" s="345" t="s">
        <v>276</v>
      </c>
      <c r="C16" s="462">
        <v>39813</v>
      </c>
      <c r="D16" s="346">
        <v>32000</v>
      </c>
      <c r="E16" s="346">
        <v>2000</v>
      </c>
      <c r="F16" s="347">
        <v>1</v>
      </c>
      <c r="G16" s="348">
        <f>(D16-E16)*F16</f>
        <v>30000</v>
      </c>
      <c r="H16" s="349">
        <v>120</v>
      </c>
      <c r="I16" s="349">
        <v>54</v>
      </c>
      <c r="J16" s="349">
        <v>12</v>
      </c>
      <c r="K16" s="349">
        <v>12</v>
      </c>
      <c r="L16" s="349">
        <v>12</v>
      </c>
      <c r="M16" s="349">
        <v>12</v>
      </c>
      <c r="N16" s="348">
        <f t="shared" ref="N16:R22" si="0">IF(I16=0,0,($G16/$H16)*I16)</f>
        <v>13500</v>
      </c>
      <c r="O16" s="348">
        <f t="shared" si="0"/>
        <v>3000</v>
      </c>
      <c r="P16" s="348">
        <f t="shared" si="0"/>
        <v>3000</v>
      </c>
      <c r="Q16" s="348">
        <f t="shared" si="0"/>
        <v>3000</v>
      </c>
      <c r="R16" s="348">
        <f t="shared" si="0"/>
        <v>3000</v>
      </c>
    </row>
    <row r="17" spans="1:18">
      <c r="A17" s="344" t="s">
        <v>275</v>
      </c>
      <c r="B17" s="345" t="s">
        <v>277</v>
      </c>
      <c r="C17" s="462">
        <v>39994</v>
      </c>
      <c r="D17" s="346">
        <v>33500</v>
      </c>
      <c r="E17" s="346">
        <v>2000</v>
      </c>
      <c r="F17" s="347">
        <v>1</v>
      </c>
      <c r="G17" s="348">
        <f t="shared" ref="G17:G27" si="1">(D17-E17)*F17</f>
        <v>31500</v>
      </c>
      <c r="H17" s="349">
        <v>120</v>
      </c>
      <c r="I17" s="349">
        <v>48</v>
      </c>
      <c r="J17" s="349">
        <v>12</v>
      </c>
      <c r="K17" s="349">
        <v>12</v>
      </c>
      <c r="L17" s="349">
        <v>12</v>
      </c>
      <c r="M17" s="349">
        <v>12</v>
      </c>
      <c r="N17" s="348">
        <f t="shared" si="0"/>
        <v>12600</v>
      </c>
      <c r="O17" s="348">
        <f t="shared" si="0"/>
        <v>3150</v>
      </c>
      <c r="P17" s="348">
        <f t="shared" si="0"/>
        <v>3150</v>
      </c>
      <c r="Q17" s="348">
        <f t="shared" si="0"/>
        <v>3150</v>
      </c>
      <c r="R17" s="348">
        <f t="shared" si="0"/>
        <v>3150</v>
      </c>
    </row>
    <row r="18" spans="1:18">
      <c r="A18" s="350"/>
      <c r="B18" s="351"/>
      <c r="C18" s="462"/>
      <c r="D18" s="346"/>
      <c r="E18" s="346"/>
      <c r="F18" s="347"/>
      <c r="G18" s="348">
        <f t="shared" si="1"/>
        <v>0</v>
      </c>
      <c r="H18" s="349"/>
      <c r="I18" s="349"/>
      <c r="J18" s="349"/>
      <c r="K18" s="349"/>
      <c r="L18" s="349"/>
      <c r="M18" s="349"/>
      <c r="N18" s="348">
        <f t="shared" si="0"/>
        <v>0</v>
      </c>
      <c r="O18" s="348">
        <f t="shared" si="0"/>
        <v>0</v>
      </c>
      <c r="P18" s="348">
        <f t="shared" si="0"/>
        <v>0</v>
      </c>
      <c r="Q18" s="348">
        <f t="shared" si="0"/>
        <v>0</v>
      </c>
      <c r="R18" s="348">
        <f t="shared" si="0"/>
        <v>0</v>
      </c>
    </row>
    <row r="19" spans="1:18">
      <c r="A19" s="350"/>
      <c r="B19" s="351"/>
      <c r="C19" s="462"/>
      <c r="D19" s="346"/>
      <c r="E19" s="346"/>
      <c r="F19" s="347"/>
      <c r="G19" s="348">
        <f t="shared" si="1"/>
        <v>0</v>
      </c>
      <c r="H19" s="349"/>
      <c r="I19" s="349"/>
      <c r="J19" s="349"/>
      <c r="K19" s="349"/>
      <c r="L19" s="349"/>
      <c r="M19" s="349"/>
      <c r="N19" s="348">
        <f t="shared" si="0"/>
        <v>0</v>
      </c>
      <c r="O19" s="348">
        <f t="shared" si="0"/>
        <v>0</v>
      </c>
      <c r="P19" s="348">
        <f t="shared" si="0"/>
        <v>0</v>
      </c>
      <c r="Q19" s="348">
        <f t="shared" si="0"/>
        <v>0</v>
      </c>
      <c r="R19" s="348">
        <f t="shared" si="0"/>
        <v>0</v>
      </c>
    </row>
    <row r="20" spans="1:18">
      <c r="A20" s="352"/>
      <c r="B20" s="353"/>
      <c r="C20" s="463"/>
      <c r="D20" s="354"/>
      <c r="E20" s="354"/>
      <c r="F20" s="355"/>
      <c r="G20" s="348">
        <f t="shared" si="1"/>
        <v>0</v>
      </c>
      <c r="H20" s="356"/>
      <c r="I20" s="357"/>
      <c r="J20" s="358"/>
      <c r="K20" s="358"/>
      <c r="L20" s="358"/>
      <c r="M20" s="358"/>
      <c r="N20" s="348">
        <f t="shared" si="0"/>
        <v>0</v>
      </c>
      <c r="O20" s="348">
        <f t="shared" si="0"/>
        <v>0</v>
      </c>
      <c r="P20" s="348">
        <f t="shared" si="0"/>
        <v>0</v>
      </c>
      <c r="Q20" s="348">
        <f t="shared" si="0"/>
        <v>0</v>
      </c>
      <c r="R20" s="348">
        <f t="shared" si="0"/>
        <v>0</v>
      </c>
    </row>
    <row r="21" spans="1:18">
      <c r="A21" s="352"/>
      <c r="B21" s="353"/>
      <c r="C21" s="463"/>
      <c r="D21" s="354"/>
      <c r="E21" s="354"/>
      <c r="F21" s="355"/>
      <c r="G21" s="348">
        <f t="shared" si="1"/>
        <v>0</v>
      </c>
      <c r="H21" s="356"/>
      <c r="I21" s="357"/>
      <c r="J21" s="358"/>
      <c r="K21" s="358"/>
      <c r="L21" s="358"/>
      <c r="M21" s="358"/>
      <c r="N21" s="348">
        <f t="shared" si="0"/>
        <v>0</v>
      </c>
      <c r="O21" s="348">
        <f t="shared" si="0"/>
        <v>0</v>
      </c>
      <c r="P21" s="348">
        <f t="shared" si="0"/>
        <v>0</v>
      </c>
      <c r="Q21" s="348">
        <f t="shared" si="0"/>
        <v>0</v>
      </c>
      <c r="R21" s="348">
        <f t="shared" si="0"/>
        <v>0</v>
      </c>
    </row>
    <row r="22" spans="1:18">
      <c r="A22" s="352"/>
      <c r="B22" s="353"/>
      <c r="C22" s="463"/>
      <c r="D22" s="354"/>
      <c r="E22" s="354"/>
      <c r="F22" s="355"/>
      <c r="G22" s="348">
        <f t="shared" si="1"/>
        <v>0</v>
      </c>
      <c r="H22" s="356"/>
      <c r="I22" s="357"/>
      <c r="J22" s="357"/>
      <c r="K22" s="357"/>
      <c r="L22" s="357"/>
      <c r="M22" s="357"/>
      <c r="N22" s="348">
        <f t="shared" si="0"/>
        <v>0</v>
      </c>
      <c r="O22" s="348">
        <f t="shared" si="0"/>
        <v>0</v>
      </c>
      <c r="P22" s="348">
        <f t="shared" si="0"/>
        <v>0</v>
      </c>
      <c r="Q22" s="348">
        <f t="shared" si="0"/>
        <v>0</v>
      </c>
      <c r="R22" s="348">
        <f t="shared" si="0"/>
        <v>0</v>
      </c>
    </row>
    <row r="23" spans="1:18">
      <c r="A23" s="359"/>
      <c r="B23" s="360"/>
      <c r="C23" s="464"/>
      <c r="D23" s="361"/>
      <c r="E23" s="362"/>
      <c r="F23" s="363"/>
      <c r="G23" s="348">
        <f t="shared" si="1"/>
        <v>0</v>
      </c>
      <c r="H23" s="364"/>
      <c r="I23" s="348"/>
      <c r="J23" s="348"/>
      <c r="K23" s="348"/>
      <c r="L23" s="348"/>
      <c r="M23" s="348"/>
      <c r="N23" s="348"/>
      <c r="O23" s="348"/>
      <c r="P23" s="348"/>
      <c r="Q23" s="348"/>
      <c r="R23" s="348"/>
    </row>
    <row r="24" spans="1:18">
      <c r="A24" s="352"/>
      <c r="B24" s="353"/>
      <c r="C24" s="463"/>
      <c r="D24" s="354"/>
      <c r="E24" s="354"/>
      <c r="F24" s="355"/>
      <c r="G24" s="348">
        <f t="shared" si="1"/>
        <v>0</v>
      </c>
      <c r="H24" s="356"/>
      <c r="I24" s="357"/>
      <c r="J24" s="357"/>
      <c r="K24" s="357"/>
      <c r="L24" s="357"/>
      <c r="M24" s="357"/>
      <c r="N24" s="348">
        <f t="shared" ref="N24:R27" si="2">IF(I24=0,0,($G24/$H24)*I24)</f>
        <v>0</v>
      </c>
      <c r="O24" s="348">
        <f t="shared" si="2"/>
        <v>0</v>
      </c>
      <c r="P24" s="348">
        <f t="shared" si="2"/>
        <v>0</v>
      </c>
      <c r="Q24" s="348">
        <f t="shared" si="2"/>
        <v>0</v>
      </c>
      <c r="R24" s="348">
        <f t="shared" si="2"/>
        <v>0</v>
      </c>
    </row>
    <row r="25" spans="1:18">
      <c r="A25" s="352"/>
      <c r="B25" s="353"/>
      <c r="C25" s="463"/>
      <c r="D25" s="354"/>
      <c r="E25" s="354"/>
      <c r="F25" s="355"/>
      <c r="G25" s="348">
        <f t="shared" si="1"/>
        <v>0</v>
      </c>
      <c r="H25" s="356"/>
      <c r="I25" s="357"/>
      <c r="J25" s="358"/>
      <c r="K25" s="358"/>
      <c r="L25" s="358"/>
      <c r="M25" s="358"/>
      <c r="N25" s="348">
        <f t="shared" si="2"/>
        <v>0</v>
      </c>
      <c r="O25" s="348">
        <f t="shared" si="2"/>
        <v>0</v>
      </c>
      <c r="P25" s="348">
        <f t="shared" si="2"/>
        <v>0</v>
      </c>
      <c r="Q25" s="348">
        <f t="shared" si="2"/>
        <v>0</v>
      </c>
      <c r="R25" s="348">
        <f t="shared" si="2"/>
        <v>0</v>
      </c>
    </row>
    <row r="26" spans="1:18">
      <c r="A26" s="352"/>
      <c r="B26" s="353"/>
      <c r="C26" s="463"/>
      <c r="D26" s="354"/>
      <c r="E26" s="354"/>
      <c r="F26" s="355"/>
      <c r="G26" s="348">
        <f t="shared" si="1"/>
        <v>0</v>
      </c>
      <c r="H26" s="356"/>
      <c r="I26" s="357"/>
      <c r="J26" s="358"/>
      <c r="K26" s="358"/>
      <c r="L26" s="358"/>
      <c r="M26" s="358"/>
      <c r="N26" s="348">
        <f t="shared" si="2"/>
        <v>0</v>
      </c>
      <c r="O26" s="348">
        <f t="shared" si="2"/>
        <v>0</v>
      </c>
      <c r="P26" s="348">
        <f t="shared" si="2"/>
        <v>0</v>
      </c>
      <c r="Q26" s="348">
        <f t="shared" si="2"/>
        <v>0</v>
      </c>
      <c r="R26" s="348">
        <f t="shared" si="2"/>
        <v>0</v>
      </c>
    </row>
    <row r="27" spans="1:18">
      <c r="A27" s="352"/>
      <c r="B27" s="353"/>
      <c r="C27" s="463"/>
      <c r="D27" s="354"/>
      <c r="E27" s="354"/>
      <c r="F27" s="355"/>
      <c r="G27" s="348">
        <f t="shared" si="1"/>
        <v>0</v>
      </c>
      <c r="H27" s="356"/>
      <c r="I27" s="357"/>
      <c r="J27" s="358"/>
      <c r="K27" s="358"/>
      <c r="L27" s="358"/>
      <c r="M27" s="358"/>
      <c r="N27" s="348">
        <f t="shared" si="2"/>
        <v>0</v>
      </c>
      <c r="O27" s="348">
        <f t="shared" si="2"/>
        <v>0</v>
      </c>
      <c r="P27" s="348">
        <f t="shared" si="2"/>
        <v>0</v>
      </c>
      <c r="Q27" s="348">
        <f t="shared" si="2"/>
        <v>0</v>
      </c>
      <c r="R27" s="348">
        <f t="shared" si="2"/>
        <v>0</v>
      </c>
    </row>
    <row r="28" spans="1:18">
      <c r="A28" s="366"/>
      <c r="B28" s="360"/>
      <c r="C28" s="464"/>
      <c r="D28" s="361"/>
      <c r="E28" s="362"/>
      <c r="F28" s="363"/>
      <c r="G28" s="348"/>
      <c r="H28" s="364"/>
      <c r="I28" s="348"/>
      <c r="J28" s="365"/>
      <c r="K28" s="365"/>
      <c r="L28" s="365"/>
      <c r="M28" s="365"/>
      <c r="N28" s="348"/>
      <c r="O28" s="348"/>
      <c r="P28" s="348"/>
      <c r="Q28" s="348"/>
      <c r="R28" s="348"/>
    </row>
    <row r="29" spans="1:18">
      <c r="A29" s="367" t="s">
        <v>278</v>
      </c>
      <c r="B29" s="368"/>
      <c r="C29" s="465"/>
      <c r="D29" s="369">
        <f>SUM(D16:D28)</f>
        <v>65500</v>
      </c>
      <c r="E29" s="369">
        <f>SUM(E16:E28)</f>
        <v>4000</v>
      </c>
      <c r="F29" s="370"/>
      <c r="G29" s="369">
        <f>SUM(G16:G28)</f>
        <v>61500</v>
      </c>
      <c r="H29" s="369"/>
      <c r="I29" s="369"/>
      <c r="J29" s="369"/>
      <c r="K29" s="369"/>
      <c r="L29" s="369"/>
      <c r="M29" s="369"/>
      <c r="N29" s="369">
        <f>SUM(N16:N28)</f>
        <v>26100</v>
      </c>
      <c r="O29" s="369">
        <f>SUM(O16:O28)</f>
        <v>6150</v>
      </c>
      <c r="P29" s="369">
        <f>SUM(P16:P28)</f>
        <v>6150</v>
      </c>
      <c r="Q29" s="369">
        <f>SUM(Q16:Q28)</f>
        <v>6150</v>
      </c>
      <c r="R29" s="369">
        <f>SUM(R16:R28)</f>
        <v>6150</v>
      </c>
    </row>
    <row r="30" spans="1:18">
      <c r="A30" s="26"/>
      <c r="B30" s="26"/>
      <c r="C30" s="454"/>
      <c r="D30" s="336"/>
      <c r="E30" s="336"/>
      <c r="F30" s="337"/>
      <c r="G30" s="336"/>
      <c r="H30" s="26"/>
      <c r="I30" s="336"/>
      <c r="J30" s="26"/>
      <c r="K30" s="26"/>
      <c r="L30" s="26"/>
      <c r="M30" s="26"/>
      <c r="N30" s="26"/>
      <c r="O30" s="26"/>
      <c r="P30" s="26"/>
      <c r="Q30" s="26"/>
      <c r="R30" s="26"/>
    </row>
    <row r="31" spans="1:18">
      <c r="A31" s="26"/>
      <c r="B31" s="26"/>
      <c r="C31" s="454"/>
      <c r="D31" s="336"/>
      <c r="E31" s="336"/>
      <c r="F31" s="337"/>
      <c r="G31" s="336"/>
      <c r="H31" s="26"/>
      <c r="I31" s="336"/>
      <c r="J31" s="26"/>
      <c r="K31" s="26"/>
      <c r="L31" s="26"/>
      <c r="M31" s="26"/>
      <c r="N31" s="26"/>
      <c r="O31" s="26"/>
      <c r="P31" s="26"/>
      <c r="Q31" s="26"/>
      <c r="R31" s="26"/>
    </row>
    <row r="32" spans="1:18">
      <c r="A32" s="26" t="s">
        <v>279</v>
      </c>
      <c r="B32" s="26"/>
      <c r="C32" s="454"/>
      <c r="D32" s="336"/>
      <c r="E32" s="336"/>
      <c r="F32" s="337"/>
      <c r="G32" s="336"/>
      <c r="H32" s="26"/>
      <c r="I32" s="336"/>
      <c r="J32" s="26"/>
      <c r="K32" s="26"/>
      <c r="L32" s="26"/>
      <c r="M32" s="26"/>
      <c r="N32" s="26"/>
      <c r="O32" s="26"/>
      <c r="P32" s="26"/>
      <c r="Q32" s="26"/>
      <c r="R32" s="26"/>
    </row>
    <row r="33" spans="1:18">
      <c r="A33" s="26"/>
      <c r="B33" s="26"/>
      <c r="C33" s="454"/>
      <c r="D33" s="336"/>
      <c r="E33" s="336"/>
      <c r="F33" s="337"/>
      <c r="G33" s="336"/>
      <c r="H33" s="26"/>
      <c r="I33" s="336"/>
      <c r="J33" s="26"/>
      <c r="K33" s="26"/>
      <c r="L33" s="26"/>
      <c r="M33" s="26"/>
      <c r="N33" s="26"/>
      <c r="O33" s="26"/>
      <c r="P33" s="26"/>
      <c r="Q33" s="26"/>
      <c r="R33" s="26"/>
    </row>
    <row r="34" spans="1:18">
      <c r="A34" s="26"/>
      <c r="B34" s="26"/>
      <c r="C34" s="454"/>
      <c r="D34" s="26"/>
      <c r="E34" s="26"/>
      <c r="F34" s="337"/>
      <c r="G34" s="26"/>
      <c r="H34" s="108"/>
      <c r="I34" s="336"/>
      <c r="J34" s="26"/>
      <c r="K34" s="26"/>
      <c r="L34" s="26"/>
      <c r="M34" s="26"/>
      <c r="N34" s="26"/>
      <c r="O34" s="26"/>
      <c r="P34" s="26"/>
      <c r="Q34" s="26"/>
      <c r="R34" s="26"/>
    </row>
    <row r="35" spans="1:18">
      <c r="A35" s="26"/>
      <c r="B35" s="26"/>
      <c r="C35" s="454"/>
      <c r="D35" s="26"/>
      <c r="E35" s="26"/>
      <c r="F35" s="337"/>
      <c r="G35" s="26"/>
      <c r="H35" s="108"/>
      <c r="I35" s="336"/>
      <c r="J35" s="26"/>
      <c r="K35" s="26"/>
      <c r="L35" s="26"/>
      <c r="M35" s="26"/>
      <c r="N35" s="26"/>
      <c r="O35" s="26"/>
      <c r="P35" s="26"/>
      <c r="Q35" s="26"/>
      <c r="R35" s="26"/>
    </row>
  </sheetData>
  <mergeCells count="1">
    <mergeCell ref="D11:D12"/>
  </mergeCells>
  <pageMargins left="0.7" right="0.7" top="0.75" bottom="0.7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C15" sqref="C15"/>
    </sheetView>
  </sheetViews>
  <sheetFormatPr defaultRowHeight="12.75"/>
  <cols>
    <col min="2" max="2" width="20.85546875" customWidth="1"/>
    <col min="3" max="3" width="10.7109375" customWidth="1"/>
    <col min="4" max="4" width="6.140625" customWidth="1"/>
    <col min="6" max="6" width="6.42578125" customWidth="1"/>
    <col min="7" max="7" width="2.85546875" bestFit="1" customWidth="1"/>
    <col min="10" max="10" width="11.28515625" customWidth="1"/>
  </cols>
  <sheetData>
    <row r="1" spans="1:10">
      <c r="A1" s="227" t="s">
        <v>156</v>
      </c>
      <c r="B1" s="228"/>
      <c r="C1" s="228"/>
      <c r="D1" s="229"/>
      <c r="E1" s="228"/>
      <c r="F1" s="228"/>
      <c r="G1" s="228"/>
      <c r="H1" s="228"/>
      <c r="I1" s="228"/>
      <c r="J1" s="228"/>
    </row>
    <row r="2" spans="1:10">
      <c r="A2" s="205"/>
      <c r="B2" s="8"/>
      <c r="C2" s="8"/>
      <c r="D2" s="230"/>
      <c r="E2" s="8"/>
      <c r="F2" s="8"/>
      <c r="G2" s="8"/>
      <c r="H2" s="8"/>
      <c r="I2" s="8"/>
      <c r="J2" s="8"/>
    </row>
    <row r="3" spans="1:10" ht="23.25">
      <c r="A3" s="231" t="s">
        <v>177</v>
      </c>
      <c r="B3" s="232"/>
      <c r="C3" s="232"/>
      <c r="D3" s="233"/>
      <c r="E3" s="232"/>
      <c r="F3" s="232"/>
      <c r="G3" s="232"/>
      <c r="H3" s="232"/>
      <c r="I3" s="232"/>
      <c r="J3" s="232"/>
    </row>
    <row r="4" spans="1:10" ht="18">
      <c r="A4" s="234" t="s">
        <v>178</v>
      </c>
      <c r="B4" s="232"/>
      <c r="C4" s="232"/>
      <c r="D4" s="233"/>
      <c r="E4" s="232"/>
      <c r="F4" s="232"/>
      <c r="G4" s="232"/>
      <c r="H4" s="232"/>
      <c r="I4" s="232"/>
      <c r="J4" s="232"/>
    </row>
    <row r="5" spans="1:10">
      <c r="A5" s="13"/>
      <c r="B5" s="235"/>
      <c r="C5" s="235"/>
      <c r="D5" s="236"/>
      <c r="E5" s="237"/>
      <c r="F5" s="237"/>
      <c r="G5" s="237"/>
      <c r="H5" s="237"/>
      <c r="I5" s="238"/>
      <c r="J5" s="239"/>
    </row>
    <row r="6" spans="1:10">
      <c r="A6" s="240" t="s">
        <v>179</v>
      </c>
      <c r="B6" s="241"/>
      <c r="C6" s="241"/>
      <c r="D6" s="242"/>
      <c r="E6" s="243"/>
      <c r="F6" s="243"/>
      <c r="G6" s="243"/>
      <c r="H6" s="243"/>
      <c r="I6" s="244"/>
      <c r="J6" s="245"/>
    </row>
    <row r="7" spans="1:10">
      <c r="A7" s="246"/>
      <c r="B7" s="247"/>
      <c r="C7" s="247"/>
      <c r="D7" s="236"/>
      <c r="E7" s="237"/>
      <c r="F7" s="237"/>
      <c r="G7" s="237"/>
      <c r="H7" s="237"/>
      <c r="I7" s="237"/>
      <c r="J7" s="237"/>
    </row>
    <row r="8" spans="1:10">
      <c r="A8" s="8"/>
      <c r="B8" s="248" t="s">
        <v>180</v>
      </c>
      <c r="C8" s="246"/>
      <c r="D8" s="236"/>
      <c r="E8" s="237"/>
      <c r="F8" s="237"/>
      <c r="G8" s="237"/>
      <c r="H8" s="237"/>
      <c r="I8" s="237"/>
      <c r="J8" s="237"/>
    </row>
    <row r="9" spans="1:10">
      <c r="A9" s="8"/>
      <c r="B9" s="249"/>
      <c r="C9" s="246"/>
      <c r="D9" s="236"/>
      <c r="E9" s="237"/>
      <c r="F9" s="237"/>
      <c r="G9" s="237"/>
      <c r="H9" s="237"/>
      <c r="I9" s="237"/>
      <c r="J9" s="237"/>
    </row>
    <row r="10" spans="1:10">
      <c r="A10" s="249"/>
      <c r="B10" s="246" t="s">
        <v>181</v>
      </c>
      <c r="C10" s="246"/>
      <c r="D10" s="250">
        <v>12</v>
      </c>
      <c r="E10" s="251" t="s">
        <v>182</v>
      </c>
      <c r="F10" s="252">
        <v>1</v>
      </c>
      <c r="G10" s="251" t="s">
        <v>183</v>
      </c>
      <c r="H10" s="253">
        <v>3600</v>
      </c>
      <c r="I10" s="254" t="s">
        <v>184</v>
      </c>
      <c r="J10" s="255">
        <f>ROUND(D10*F10*H10,0)</f>
        <v>43200</v>
      </c>
    </row>
    <row r="11" spans="1:10">
      <c r="A11" s="246"/>
      <c r="B11" s="247"/>
      <c r="C11" s="247"/>
      <c r="D11" s="236"/>
      <c r="E11" s="251"/>
      <c r="F11" s="256"/>
      <c r="G11" s="251"/>
      <c r="H11" s="257"/>
      <c r="I11" s="254"/>
      <c r="J11" s="258"/>
    </row>
    <row r="12" spans="1:10">
      <c r="A12" s="246"/>
      <c r="B12" s="247" t="s">
        <v>185</v>
      </c>
      <c r="C12" s="247"/>
      <c r="D12" s="250">
        <v>24</v>
      </c>
      <c r="E12" s="251" t="s">
        <v>182</v>
      </c>
      <c r="F12" s="252">
        <v>1</v>
      </c>
      <c r="G12" s="251" t="s">
        <v>183</v>
      </c>
      <c r="H12" s="253">
        <v>2150</v>
      </c>
      <c r="I12" s="254" t="s">
        <v>184</v>
      </c>
      <c r="J12" s="255">
        <f>ROUND(D12*F12*H12,0)</f>
        <v>51600</v>
      </c>
    </row>
    <row r="13" spans="1:10">
      <c r="A13" s="246"/>
      <c r="B13" s="247"/>
      <c r="C13" s="247"/>
      <c r="D13" s="236"/>
      <c r="E13" s="251"/>
      <c r="F13" s="259"/>
      <c r="G13" s="251"/>
      <c r="H13" s="251"/>
      <c r="I13" s="251"/>
      <c r="J13" s="260"/>
    </row>
    <row r="14" spans="1:10">
      <c r="A14" s="246"/>
      <c r="B14" s="247" t="s">
        <v>186</v>
      </c>
      <c r="C14" s="247"/>
      <c r="D14" s="236"/>
      <c r="E14" s="251"/>
      <c r="F14" s="259"/>
      <c r="G14" s="251"/>
      <c r="H14" s="251"/>
      <c r="I14" s="251"/>
      <c r="J14" s="255">
        <f>SUM(J10:J13)</f>
        <v>94800</v>
      </c>
    </row>
    <row r="15" spans="1:10">
      <c r="A15" s="8"/>
      <c r="B15" s="8"/>
      <c r="C15" s="246"/>
      <c r="D15" s="236"/>
      <c r="E15" s="251"/>
      <c r="F15" s="259"/>
      <c r="G15" s="251"/>
      <c r="H15" s="251"/>
      <c r="I15" s="251"/>
      <c r="J15" s="261"/>
    </row>
    <row r="16" spans="1:10">
      <c r="A16" s="246"/>
      <c r="B16" s="248" t="s">
        <v>187</v>
      </c>
      <c r="C16" s="247"/>
      <c r="D16" s="236"/>
      <c r="E16" s="262">
        <v>0.23</v>
      </c>
      <c r="F16" s="263" t="s">
        <v>188</v>
      </c>
      <c r="G16" s="251"/>
      <c r="H16" s="251"/>
      <c r="I16" s="251"/>
      <c r="J16" s="255">
        <f>ROUND((SUM(J10:J12))*E16,0)</f>
        <v>21804</v>
      </c>
    </row>
    <row r="17" spans="1:10">
      <c r="A17" s="246"/>
      <c r="B17" s="247"/>
      <c r="C17" s="247"/>
      <c r="D17" s="236"/>
      <c r="E17" s="251"/>
      <c r="F17" s="251"/>
      <c r="G17" s="251"/>
      <c r="H17" s="251"/>
      <c r="I17" s="251"/>
      <c r="J17" s="258"/>
    </row>
    <row r="18" spans="1:10">
      <c r="A18" s="8"/>
      <c r="B18" s="248" t="s">
        <v>189</v>
      </c>
      <c r="C18" s="246"/>
      <c r="D18" s="236"/>
      <c r="E18" s="251"/>
      <c r="F18" s="251"/>
      <c r="G18" s="251"/>
      <c r="H18" s="251"/>
      <c r="I18" s="251"/>
      <c r="J18" s="258"/>
    </row>
    <row r="19" spans="1:10">
      <c r="A19" s="8"/>
      <c r="B19" s="249"/>
      <c r="C19" s="246"/>
      <c r="D19" s="236"/>
      <c r="E19" s="251"/>
      <c r="F19" s="251"/>
      <c r="G19" s="251"/>
      <c r="H19" s="251"/>
      <c r="I19" s="251"/>
      <c r="J19" s="258"/>
    </row>
    <row r="20" spans="1:10">
      <c r="A20" s="246"/>
      <c r="B20" s="247" t="s">
        <v>190</v>
      </c>
      <c r="C20" s="247"/>
      <c r="D20" s="236"/>
      <c r="E20" s="237"/>
      <c r="F20" s="237"/>
      <c r="G20" s="237"/>
      <c r="H20" s="237"/>
      <c r="I20" s="237"/>
      <c r="J20" s="264">
        <v>12500</v>
      </c>
    </row>
    <row r="21" spans="1:10">
      <c r="A21" s="246"/>
      <c r="B21" s="247" t="s">
        <v>191</v>
      </c>
      <c r="C21" s="247"/>
      <c r="D21" s="236"/>
      <c r="E21" s="237"/>
      <c r="F21" s="237"/>
      <c r="G21" s="237"/>
      <c r="H21" s="237"/>
      <c r="I21" s="237"/>
      <c r="J21" s="258"/>
    </row>
    <row r="22" spans="1:10">
      <c r="A22" s="246"/>
      <c r="B22" s="247"/>
      <c r="C22" s="247"/>
      <c r="D22" s="236"/>
      <c r="E22" s="237"/>
      <c r="F22" s="237"/>
      <c r="G22" s="237"/>
      <c r="H22" s="237"/>
      <c r="I22" s="237"/>
      <c r="J22" s="258"/>
    </row>
    <row r="23" spans="1:10">
      <c r="A23" s="265"/>
      <c r="B23" s="266" t="s">
        <v>192</v>
      </c>
      <c r="C23" s="267"/>
      <c r="D23" s="268"/>
      <c r="E23" s="269"/>
      <c r="F23" s="269"/>
      <c r="G23" s="269"/>
      <c r="H23" s="269"/>
      <c r="I23" s="269"/>
      <c r="J23" s="270">
        <f>'[3]Depreciation Schedule'!Q40</f>
        <v>61500</v>
      </c>
    </row>
    <row r="24" spans="1:10">
      <c r="A24" s="265"/>
      <c r="B24" s="271" t="s">
        <v>193</v>
      </c>
      <c r="C24" s="267"/>
      <c r="D24" s="268"/>
      <c r="E24" s="269"/>
      <c r="F24" s="269"/>
      <c r="G24" s="269"/>
      <c r="H24" s="269"/>
      <c r="I24" s="269"/>
      <c r="J24" s="272"/>
    </row>
    <row r="25" spans="1:10">
      <c r="A25" s="265"/>
      <c r="B25" s="266"/>
      <c r="C25" s="267"/>
      <c r="D25" s="268"/>
      <c r="E25" s="269"/>
      <c r="F25" s="269"/>
      <c r="G25" s="269"/>
      <c r="H25" s="269"/>
      <c r="I25" s="269"/>
      <c r="J25" s="272"/>
    </row>
    <row r="26" spans="1:10">
      <c r="A26" s="265"/>
      <c r="B26" s="266" t="s">
        <v>194</v>
      </c>
      <c r="C26" s="267"/>
      <c r="D26" s="268"/>
      <c r="E26" s="269"/>
      <c r="F26" s="269"/>
      <c r="G26" s="269"/>
      <c r="H26" s="269"/>
      <c r="I26" s="269"/>
      <c r="J26" s="270">
        <v>55000</v>
      </c>
    </row>
    <row r="27" spans="1:10">
      <c r="A27" s="246"/>
      <c r="B27" s="246"/>
      <c r="C27" s="246"/>
      <c r="D27" s="236"/>
      <c r="E27" s="237"/>
      <c r="F27" s="237"/>
      <c r="G27" s="237"/>
      <c r="H27" s="237"/>
      <c r="I27" s="237"/>
      <c r="J27" s="258"/>
    </row>
    <row r="28" spans="1:10">
      <c r="A28" s="273" t="s">
        <v>195</v>
      </c>
      <c r="B28" s="246"/>
      <c r="C28" s="246"/>
      <c r="D28" s="236"/>
      <c r="E28" s="237"/>
      <c r="F28" s="237"/>
      <c r="G28" s="237"/>
      <c r="H28" s="237"/>
      <c r="I28" s="237"/>
      <c r="J28" s="274">
        <f>SUM(J14:J27)</f>
        <v>245604</v>
      </c>
    </row>
    <row r="29" spans="1:10">
      <c r="A29" s="249"/>
      <c r="B29" s="246"/>
      <c r="C29" s="246"/>
      <c r="D29" s="236"/>
      <c r="E29" s="237"/>
      <c r="F29" s="237"/>
      <c r="G29" s="237"/>
      <c r="H29" s="237"/>
      <c r="I29" s="237"/>
      <c r="J29" s="275"/>
    </row>
    <row r="30" spans="1:10">
      <c r="A30" s="249" t="s">
        <v>196</v>
      </c>
      <c r="B30" s="246"/>
      <c r="C30" s="246"/>
      <c r="D30" s="236"/>
      <c r="E30" s="8"/>
      <c r="F30" s="237"/>
      <c r="G30" s="237"/>
      <c r="H30" s="237"/>
      <c r="I30" s="237"/>
      <c r="J30" s="275"/>
    </row>
    <row r="31" spans="1:10">
      <c r="A31" s="249"/>
      <c r="B31" s="246"/>
      <c r="C31" s="246"/>
      <c r="D31" s="236"/>
      <c r="E31" s="237"/>
      <c r="F31" s="237"/>
      <c r="G31" s="237"/>
      <c r="H31" s="237"/>
      <c r="I31" s="237"/>
      <c r="J31" s="275"/>
    </row>
    <row r="32" spans="1:10">
      <c r="A32" s="8"/>
      <c r="B32" s="276" t="s">
        <v>197</v>
      </c>
      <c r="C32" s="247"/>
      <c r="D32" s="236"/>
      <c r="E32" s="237"/>
      <c r="F32" s="237"/>
      <c r="G32" s="237"/>
      <c r="H32" s="237"/>
      <c r="I32" s="237"/>
      <c r="J32" s="264">
        <v>-75500</v>
      </c>
    </row>
    <row r="33" spans="1:10">
      <c r="A33" s="8"/>
      <c r="B33" s="273"/>
      <c r="C33" s="247"/>
      <c r="D33" s="236"/>
      <c r="E33" s="237"/>
      <c r="F33" s="237"/>
      <c r="G33" s="237"/>
      <c r="H33" s="237"/>
      <c r="I33" s="237"/>
      <c r="J33" s="258"/>
    </row>
    <row r="34" spans="1:10" ht="15.75">
      <c r="A34" s="277" t="s">
        <v>198</v>
      </c>
      <c r="B34" s="273"/>
      <c r="C34" s="247"/>
      <c r="D34" s="236"/>
      <c r="E34" s="237"/>
      <c r="F34" s="237"/>
      <c r="G34" s="237"/>
      <c r="H34" s="237"/>
      <c r="I34" s="237"/>
      <c r="J34" s="278">
        <f>SUM(J28:J32)</f>
        <v>170104</v>
      </c>
    </row>
    <row r="35" spans="1:10">
      <c r="A35" s="249"/>
      <c r="B35" s="246"/>
      <c r="C35" s="246"/>
      <c r="D35" s="236"/>
      <c r="E35" s="237"/>
      <c r="F35" s="237"/>
      <c r="G35" s="237"/>
      <c r="H35" s="237"/>
      <c r="I35" s="237"/>
      <c r="J35" s="275"/>
    </row>
    <row r="36" spans="1:10">
      <c r="A36" s="249" t="s">
        <v>199</v>
      </c>
      <c r="B36" s="247"/>
      <c r="C36" s="246"/>
      <c r="D36" s="236"/>
      <c r="E36" s="237"/>
      <c r="F36" s="237"/>
      <c r="G36" s="237"/>
      <c r="H36" s="237"/>
      <c r="I36" s="237"/>
      <c r="J36" s="274">
        <f>SUM(C38:C41)</f>
        <v>845000</v>
      </c>
    </row>
    <row r="37" spans="1:10">
      <c r="A37" s="249"/>
      <c r="B37" s="246"/>
      <c r="C37" s="246"/>
      <c r="D37" s="236"/>
      <c r="E37" s="237"/>
      <c r="F37" s="237"/>
      <c r="G37" s="237"/>
      <c r="H37" s="237"/>
      <c r="I37" s="237"/>
      <c r="J37" s="275"/>
    </row>
    <row r="38" spans="1:10">
      <c r="A38" s="249"/>
      <c r="B38" s="271" t="s">
        <v>200</v>
      </c>
      <c r="C38" s="279">
        <v>1100000</v>
      </c>
      <c r="D38" s="236"/>
      <c r="E38" s="237"/>
      <c r="F38" s="237"/>
      <c r="G38" s="237"/>
      <c r="H38" s="237"/>
      <c r="I38" s="237"/>
      <c r="J38" s="280"/>
    </row>
    <row r="39" spans="1:10">
      <c r="A39" s="249"/>
      <c r="B39" s="271"/>
      <c r="C39" s="279"/>
      <c r="D39" s="236"/>
      <c r="E39" s="237"/>
      <c r="F39" s="237"/>
      <c r="G39" s="237"/>
      <c r="H39" s="237"/>
      <c r="I39" s="237"/>
      <c r="J39" s="280"/>
    </row>
    <row r="40" spans="1:10">
      <c r="A40" s="249"/>
      <c r="B40" s="271" t="s">
        <v>201</v>
      </c>
      <c r="C40" s="281">
        <f>-J26</f>
        <v>-55000</v>
      </c>
      <c r="D40" s="236"/>
      <c r="E40" s="237"/>
      <c r="F40" s="237"/>
      <c r="G40" s="237"/>
      <c r="H40" s="237"/>
      <c r="I40" s="237"/>
      <c r="J40" s="280"/>
    </row>
    <row r="41" spans="1:10" ht="25.5">
      <c r="A41" s="249"/>
      <c r="B41" s="282" t="s">
        <v>202</v>
      </c>
      <c r="C41" s="279">
        <v>-200000</v>
      </c>
      <c r="D41" s="236"/>
      <c r="E41" s="237"/>
      <c r="F41" s="237"/>
      <c r="G41" s="237"/>
      <c r="H41" s="237"/>
      <c r="I41" s="237"/>
      <c r="J41" s="280"/>
    </row>
    <row r="42" spans="1:10">
      <c r="A42" s="249"/>
      <c r="B42" s="246"/>
      <c r="C42" s="246"/>
      <c r="D42" s="236"/>
      <c r="E42" s="237"/>
      <c r="F42" s="237"/>
      <c r="G42" s="237"/>
      <c r="H42" s="237"/>
      <c r="I42" s="237"/>
      <c r="J42" s="280"/>
    </row>
    <row r="43" spans="1:10">
      <c r="A43" s="247" t="s">
        <v>203</v>
      </c>
      <c r="B43" s="246"/>
      <c r="C43" s="246"/>
      <c r="D43" s="236"/>
      <c r="E43" s="237"/>
      <c r="F43" s="237"/>
      <c r="G43" s="237"/>
      <c r="H43" s="237"/>
      <c r="I43" s="237"/>
      <c r="J43" s="280"/>
    </row>
    <row r="44" spans="1:10">
      <c r="A44" s="247"/>
      <c r="B44" s="246"/>
      <c r="C44" s="246"/>
      <c r="D44" s="236"/>
      <c r="E44" s="237"/>
      <c r="F44" s="237"/>
      <c r="G44" s="237"/>
      <c r="H44" s="237"/>
      <c r="I44" s="237"/>
      <c r="J44" s="283"/>
    </row>
    <row r="45" spans="1:10">
      <c r="A45" s="284" t="s">
        <v>204</v>
      </c>
      <c r="B45" s="271"/>
      <c r="C45" s="271"/>
      <c r="D45" s="285"/>
      <c r="E45" s="286"/>
      <c r="F45" s="286"/>
      <c r="G45" s="286"/>
      <c r="H45" s="286"/>
      <c r="I45" s="286"/>
      <c r="J45" s="287">
        <f>ROUND(SUM(J34)/J36,3)</f>
        <v>0.20100000000000001</v>
      </c>
    </row>
    <row r="46" spans="1:10">
      <c r="A46" s="246"/>
      <c r="B46" s="247" t="s">
        <v>205</v>
      </c>
      <c r="C46" s="288"/>
      <c r="D46" s="236"/>
      <c r="E46" s="237"/>
      <c r="F46" s="237"/>
      <c r="G46" s="237"/>
      <c r="H46" s="237"/>
      <c r="I46" s="238"/>
      <c r="J46" s="239"/>
    </row>
    <row r="47" spans="1:10">
      <c r="A47" s="246"/>
      <c r="B47" s="289" t="s">
        <v>206</v>
      </c>
      <c r="C47" s="288"/>
      <c r="D47" s="236"/>
      <c r="E47" s="237"/>
      <c r="F47" s="237"/>
      <c r="G47" s="237"/>
      <c r="H47" s="237"/>
      <c r="I47" s="238"/>
      <c r="J47" s="239"/>
    </row>
    <row r="48" spans="1:10">
      <c r="A48" s="246"/>
      <c r="B48" s="235"/>
      <c r="C48" s="235"/>
      <c r="D48" s="236"/>
      <c r="E48" s="237"/>
      <c r="F48" s="237"/>
      <c r="G48" s="237"/>
      <c r="H48" s="237"/>
      <c r="I48" s="238"/>
      <c r="J48" s="239"/>
    </row>
    <row r="49" spans="1:10">
      <c r="A49" s="246"/>
      <c r="B49" s="235"/>
      <c r="C49" s="235"/>
      <c r="D49" s="236"/>
      <c r="E49" s="237"/>
      <c r="F49" s="237"/>
      <c r="G49" s="237"/>
      <c r="H49" s="237"/>
      <c r="I49" s="238"/>
      <c r="J49" s="239"/>
    </row>
    <row r="50" spans="1:10">
      <c r="A50" s="246"/>
      <c r="B50" s="235"/>
      <c r="C50" s="235"/>
      <c r="D50" s="236"/>
      <c r="E50" s="237"/>
      <c r="F50" s="237"/>
      <c r="G50" s="237"/>
      <c r="H50" s="237"/>
      <c r="I50" s="238"/>
      <c r="J50" s="239"/>
    </row>
  </sheetData>
  <pageMargins left="0.7" right="0.7" top="0.75" bottom="0.75" header="0.3" footer="0.3"/>
  <pageSetup scale="9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sqref="A1:J35"/>
    </sheetView>
  </sheetViews>
  <sheetFormatPr defaultRowHeight="12.75"/>
  <cols>
    <col min="1" max="1" width="13.28515625" customWidth="1"/>
  </cols>
  <sheetData>
    <row r="1" spans="1:11">
      <c r="A1" s="227" t="s">
        <v>156</v>
      </c>
      <c r="B1" s="228"/>
      <c r="C1" s="228"/>
      <c r="D1" s="228"/>
      <c r="E1" s="228"/>
      <c r="F1" s="228"/>
      <c r="G1" s="228"/>
      <c r="H1" s="228"/>
      <c r="I1" s="228"/>
      <c r="J1" s="228"/>
      <c r="K1" s="8"/>
    </row>
    <row r="2" spans="1:11">
      <c r="A2" s="318"/>
      <c r="B2" s="318"/>
      <c r="C2" s="318"/>
      <c r="D2" s="318"/>
      <c r="E2" s="318"/>
      <c r="F2" s="318"/>
      <c r="G2" s="318"/>
      <c r="H2" s="8"/>
      <c r="I2" s="8"/>
      <c r="J2" s="8"/>
      <c r="K2" s="8"/>
    </row>
    <row r="3" spans="1:11" ht="20.25">
      <c r="A3" s="319" t="s">
        <v>237</v>
      </c>
      <c r="B3" s="320"/>
      <c r="C3" s="320"/>
      <c r="D3" s="320"/>
      <c r="E3" s="320"/>
      <c r="F3" s="320"/>
      <c r="G3" s="320"/>
      <c r="H3" s="320"/>
      <c r="I3" s="320"/>
      <c r="J3" s="320"/>
      <c r="K3" s="8"/>
    </row>
    <row r="4" spans="1:11" ht="18">
      <c r="A4" s="234" t="s">
        <v>238</v>
      </c>
      <c r="B4" s="232"/>
      <c r="C4" s="232"/>
      <c r="D4" s="232"/>
      <c r="E4" s="232"/>
      <c r="F4" s="232"/>
      <c r="G4" s="232"/>
      <c r="H4" s="232"/>
      <c r="I4" s="232"/>
      <c r="J4" s="232"/>
      <c r="K4" s="8"/>
    </row>
    <row r="5" spans="1:1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>
      <c r="A8" s="248" t="s">
        <v>180</v>
      </c>
      <c r="B8" s="246"/>
      <c r="C8" s="236"/>
      <c r="D8" s="237"/>
      <c r="E8" s="237"/>
      <c r="F8" s="237"/>
      <c r="G8" s="237"/>
      <c r="H8" s="237"/>
      <c r="I8" s="237"/>
      <c r="J8" s="8"/>
      <c r="K8" s="8"/>
    </row>
    <row r="9" spans="1:11">
      <c r="A9" s="249"/>
      <c r="B9" s="246"/>
      <c r="C9" s="236"/>
      <c r="D9" s="237"/>
      <c r="E9" s="237"/>
      <c r="F9" s="237"/>
      <c r="G9" s="237"/>
      <c r="H9" s="237"/>
      <c r="I9" s="237"/>
      <c r="J9" s="8"/>
      <c r="K9" s="8"/>
    </row>
    <row r="10" spans="1:11">
      <c r="A10" s="246" t="s">
        <v>239</v>
      </c>
      <c r="B10" s="246"/>
      <c r="C10" s="250">
        <v>6</v>
      </c>
      <c r="D10" s="251" t="s">
        <v>182</v>
      </c>
      <c r="E10" s="252">
        <v>0.1</v>
      </c>
      <c r="F10" s="251" t="s">
        <v>183</v>
      </c>
      <c r="G10" s="253">
        <v>2031</v>
      </c>
      <c r="H10" s="254" t="s">
        <v>184</v>
      </c>
      <c r="I10" s="278">
        <f>ROUND(C10*E10*G10,0)</f>
        <v>1219</v>
      </c>
      <c r="J10" s="8"/>
      <c r="K10" s="8"/>
    </row>
    <row r="11" spans="1:11">
      <c r="A11" s="246"/>
      <c r="B11" s="246"/>
      <c r="C11" s="236"/>
      <c r="D11" s="251"/>
      <c r="E11" s="256"/>
      <c r="F11" s="251"/>
      <c r="G11" s="257"/>
      <c r="H11" s="254"/>
      <c r="I11" s="321"/>
      <c r="J11" s="8"/>
      <c r="K11" s="8"/>
    </row>
    <row r="12" spans="1:11">
      <c r="A12" s="246" t="s">
        <v>239</v>
      </c>
      <c r="B12" s="247"/>
      <c r="C12" s="250">
        <v>6</v>
      </c>
      <c r="D12" s="251" t="s">
        <v>182</v>
      </c>
      <c r="E12" s="252">
        <v>0.1</v>
      </c>
      <c r="F12" s="251" t="s">
        <v>183</v>
      </c>
      <c r="G12" s="253">
        <v>2111</v>
      </c>
      <c r="H12" s="254" t="s">
        <v>184</v>
      </c>
      <c r="I12" s="278">
        <f>ROUND(C12*E12*G12,0)</f>
        <v>1267</v>
      </c>
      <c r="J12" s="8"/>
      <c r="K12" s="8"/>
    </row>
    <row r="13" spans="1:11">
      <c r="A13" s="247"/>
      <c r="B13" s="247"/>
      <c r="C13" s="236"/>
      <c r="D13" s="251"/>
      <c r="E13" s="259"/>
      <c r="F13" s="251"/>
      <c r="G13" s="251"/>
      <c r="H13" s="251"/>
      <c r="I13" s="251"/>
      <c r="J13" s="8"/>
      <c r="K13" s="8"/>
    </row>
    <row r="14" spans="1:11">
      <c r="A14" s="247" t="s">
        <v>186</v>
      </c>
      <c r="B14" s="247"/>
      <c r="C14" s="236"/>
      <c r="D14" s="251"/>
      <c r="E14" s="259"/>
      <c r="F14" s="251"/>
      <c r="G14" s="251"/>
      <c r="H14" s="322"/>
      <c r="I14" s="323">
        <f>SUM(I10:I13)</f>
        <v>2486</v>
      </c>
      <c r="J14" s="8"/>
      <c r="K14" s="8"/>
    </row>
    <row r="15" spans="1:11">
      <c r="A15" s="247"/>
      <c r="B15" s="247"/>
      <c r="C15" s="236"/>
      <c r="D15" s="251"/>
      <c r="E15" s="259"/>
      <c r="F15" s="251"/>
      <c r="G15" s="251"/>
      <c r="H15" s="251"/>
      <c r="I15" s="246"/>
      <c r="J15" s="8"/>
      <c r="K15" s="8"/>
    </row>
    <row r="16" spans="1:11">
      <c r="A16" s="248" t="s">
        <v>187</v>
      </c>
      <c r="B16" s="246"/>
      <c r="C16" s="236"/>
      <c r="D16" s="251"/>
      <c r="E16" s="259"/>
      <c r="F16" s="251"/>
      <c r="G16" s="251"/>
      <c r="H16" s="251"/>
      <c r="I16" s="246"/>
      <c r="J16" s="8"/>
      <c r="K16" s="8"/>
    </row>
    <row r="17" spans="1:11">
      <c r="A17" s="247"/>
      <c r="B17" s="247"/>
      <c r="C17" s="236"/>
      <c r="D17" s="262">
        <v>0.23</v>
      </c>
      <c r="E17" s="263" t="s">
        <v>188</v>
      </c>
      <c r="F17" s="251"/>
      <c r="G17" s="251"/>
      <c r="H17" s="251"/>
      <c r="I17" s="323">
        <f>ROUND((SUM(I14))*D17,0)</f>
        <v>572</v>
      </c>
      <c r="J17" s="8"/>
      <c r="K17" s="8"/>
    </row>
    <row r="18" spans="1:11">
      <c r="A18" s="247"/>
      <c r="B18" s="247"/>
      <c r="C18" s="236"/>
      <c r="D18" s="251"/>
      <c r="E18" s="251"/>
      <c r="F18" s="251"/>
      <c r="G18" s="251"/>
      <c r="H18" s="251"/>
      <c r="I18" s="324"/>
      <c r="J18" s="8"/>
      <c r="K18" s="8"/>
    </row>
    <row r="19" spans="1:11">
      <c r="A19" s="248" t="s">
        <v>189</v>
      </c>
      <c r="B19" s="246"/>
      <c r="C19" s="236"/>
      <c r="D19" s="251"/>
      <c r="E19" s="251"/>
      <c r="F19" s="251"/>
      <c r="G19" s="251"/>
      <c r="H19" s="251"/>
      <c r="I19" s="325">
        <v>55500</v>
      </c>
      <c r="J19" s="8"/>
      <c r="K19" s="8"/>
    </row>
    <row r="20" spans="1:11">
      <c r="A20" s="247" t="s">
        <v>240</v>
      </c>
      <c r="B20" s="246"/>
      <c r="C20" s="236"/>
      <c r="D20" s="251"/>
      <c r="E20" s="251"/>
      <c r="F20" s="251"/>
      <c r="G20" s="251"/>
      <c r="H20" s="251"/>
      <c r="I20" s="324"/>
      <c r="J20" s="8"/>
      <c r="K20" s="8"/>
    </row>
    <row r="21" spans="1:11">
      <c r="A21" s="247"/>
      <c r="B21" s="247"/>
      <c r="C21" s="236"/>
      <c r="D21" s="237"/>
      <c r="E21" s="237"/>
      <c r="F21" s="237"/>
      <c r="G21" s="237"/>
      <c r="H21" s="237"/>
      <c r="I21" s="326"/>
      <c r="J21" s="8"/>
      <c r="K21" s="8"/>
    </row>
    <row r="22" spans="1:11">
      <c r="A22" s="248" t="s">
        <v>192</v>
      </c>
      <c r="B22" s="247"/>
      <c r="C22" s="236"/>
      <c r="D22" s="237"/>
      <c r="E22" s="237"/>
      <c r="F22" s="237"/>
      <c r="G22" s="237"/>
      <c r="H22" s="237"/>
      <c r="I22" s="325">
        <v>0</v>
      </c>
      <c r="J22" s="8"/>
      <c r="K22" s="8"/>
    </row>
    <row r="23" spans="1:11">
      <c r="A23" s="247"/>
      <c r="B23" s="247"/>
      <c r="C23" s="236"/>
      <c r="D23" s="237"/>
      <c r="E23" s="237"/>
      <c r="F23" s="237"/>
      <c r="G23" s="237"/>
      <c r="H23" s="237"/>
      <c r="I23" s="326"/>
      <c r="J23" s="8"/>
      <c r="K23" s="8"/>
    </row>
    <row r="24" spans="1:11">
      <c r="A24" s="266" t="s">
        <v>241</v>
      </c>
      <c r="B24" s="267"/>
      <c r="C24" s="268"/>
      <c r="D24" s="269"/>
      <c r="E24" s="269"/>
      <c r="F24" s="269"/>
      <c r="G24" s="269"/>
      <c r="H24" s="269"/>
      <c r="I24" s="327">
        <v>-5000</v>
      </c>
      <c r="J24" s="8"/>
      <c r="K24" s="8"/>
    </row>
    <row r="25" spans="1:11">
      <c r="A25" s="271" t="s">
        <v>197</v>
      </c>
      <c r="B25" s="267"/>
      <c r="C25" s="268"/>
      <c r="D25" s="269"/>
      <c r="E25" s="269"/>
      <c r="F25" s="269"/>
      <c r="G25" s="269"/>
      <c r="H25" s="269"/>
      <c r="I25" s="328"/>
      <c r="J25" s="8"/>
      <c r="K25" s="8"/>
    </row>
    <row r="26" spans="1:11">
      <c r="A26" s="266"/>
      <c r="B26" s="267"/>
      <c r="C26" s="268"/>
      <c r="D26" s="269"/>
      <c r="E26" s="269"/>
      <c r="F26" s="269"/>
      <c r="G26" s="269"/>
      <c r="H26" s="269"/>
      <c r="I26" s="328"/>
      <c r="J26" s="8"/>
      <c r="K26" s="8"/>
    </row>
    <row r="27" spans="1:11">
      <c r="A27" s="273" t="s">
        <v>242</v>
      </c>
      <c r="B27" s="246"/>
      <c r="C27" s="236"/>
      <c r="D27" s="237"/>
      <c r="E27" s="237"/>
      <c r="F27" s="237"/>
      <c r="G27" s="237"/>
      <c r="H27" s="237"/>
      <c r="I27" s="274">
        <f>SUM(I14:I26)</f>
        <v>53558</v>
      </c>
      <c r="J27" s="8"/>
      <c r="K27" s="8"/>
    </row>
    <row r="28" spans="1:11">
      <c r="A28" s="246"/>
      <c r="B28" s="246"/>
      <c r="C28" s="236"/>
      <c r="D28" s="237"/>
      <c r="E28" s="237"/>
      <c r="F28" s="237"/>
      <c r="G28" s="237"/>
      <c r="H28" s="237"/>
      <c r="I28" s="280"/>
      <c r="J28" s="8"/>
      <c r="K28" s="8"/>
    </row>
    <row r="29" spans="1:11">
      <c r="A29" s="273" t="s">
        <v>243</v>
      </c>
      <c r="B29" s="273"/>
      <c r="C29" s="329"/>
      <c r="D29" s="238"/>
      <c r="E29" s="238"/>
      <c r="F29" s="238"/>
      <c r="G29" s="238"/>
      <c r="H29" s="238"/>
      <c r="I29" s="330">
        <v>1800000</v>
      </c>
      <c r="J29" s="331"/>
      <c r="K29" s="331"/>
    </row>
    <row r="30" spans="1:11">
      <c r="A30" s="246"/>
      <c r="B30" s="246"/>
      <c r="C30" s="236"/>
      <c r="D30" s="237"/>
      <c r="E30" s="237"/>
      <c r="F30" s="237"/>
      <c r="G30" s="237"/>
      <c r="H30" s="237"/>
      <c r="I30" s="283"/>
      <c r="J30" s="8"/>
      <c r="K30" s="8"/>
    </row>
    <row r="31" spans="1:11">
      <c r="A31" s="284" t="s">
        <v>244</v>
      </c>
      <c r="B31" s="271"/>
      <c r="C31" s="285"/>
      <c r="D31" s="286"/>
      <c r="E31" s="286"/>
      <c r="F31" s="286"/>
      <c r="G31" s="286"/>
      <c r="H31" s="286"/>
      <c r="I31" s="332">
        <f>ROUND(I27/I29,2)</f>
        <v>0.03</v>
      </c>
      <c r="J31" s="8"/>
      <c r="K31" s="8"/>
    </row>
    <row r="32" spans="1:11">
      <c r="A32" s="247" t="s">
        <v>245</v>
      </c>
      <c r="B32" s="288"/>
      <c r="C32" s="236"/>
      <c r="D32" s="237"/>
      <c r="E32" s="237"/>
      <c r="F32" s="237"/>
      <c r="G32" s="237"/>
      <c r="H32" s="238"/>
      <c r="I32" s="239"/>
      <c r="J32" s="8"/>
      <c r="K32" s="8"/>
    </row>
    <row r="33" spans="1:11">
      <c r="A33" s="235"/>
      <c r="B33" s="235"/>
      <c r="C33" s="236"/>
      <c r="D33" s="237"/>
      <c r="E33" s="237"/>
      <c r="F33" s="237"/>
      <c r="G33" s="237"/>
      <c r="H33" s="238"/>
      <c r="I33" s="239"/>
      <c r="J33" s="8"/>
      <c r="K33" s="8"/>
    </row>
    <row r="34" spans="1:1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</sheetData>
  <pageMargins left="0.7" right="0.7" top="0.75" bottom="0.75" header="0.3" footer="0.3"/>
  <pageSetup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workbookViewId="0">
      <selection activeCell="F6" sqref="F6"/>
    </sheetView>
  </sheetViews>
  <sheetFormatPr defaultRowHeight="12.75"/>
  <sheetData>
    <row r="1" spans="1:10">
      <c r="A1" s="227" t="str">
        <f>'[4]Photocopier Rate'!A1</f>
        <v>UNIVERSITY OF CALIFORNIA, BERKELEY - RECHARGE ACTIVITY REVIEW AND PROPOSAL</v>
      </c>
      <c r="B1" s="5"/>
      <c r="C1" s="5"/>
      <c r="D1" s="5"/>
      <c r="E1" s="5"/>
      <c r="F1" s="5"/>
      <c r="G1" s="5"/>
      <c r="H1" s="5"/>
      <c r="I1" s="5"/>
      <c r="J1" s="5"/>
    </row>
    <row r="3" spans="1:10" ht="20.25">
      <c r="A3" s="290" t="s">
        <v>207</v>
      </c>
      <c r="B3" s="291"/>
      <c r="C3" s="291"/>
      <c r="D3" s="291"/>
      <c r="E3" s="291"/>
      <c r="F3" s="291"/>
      <c r="G3" s="291"/>
      <c r="H3" s="291"/>
      <c r="I3" s="291"/>
      <c r="J3" s="291"/>
    </row>
    <row r="4" spans="1:10" ht="18">
      <c r="A4" s="209" t="s">
        <v>337</v>
      </c>
      <c r="B4" s="291"/>
      <c r="C4" s="291"/>
      <c r="D4" s="291"/>
      <c r="E4" s="291"/>
      <c r="F4" s="291"/>
      <c r="G4" s="291"/>
      <c r="H4" s="291"/>
      <c r="I4" s="291"/>
      <c r="J4" s="291"/>
    </row>
    <row r="6" spans="1:10" ht="15.75">
      <c r="A6" s="292" t="s">
        <v>208</v>
      </c>
      <c r="B6" s="131"/>
      <c r="C6" s="131"/>
      <c r="D6" s="131"/>
      <c r="E6" s="131"/>
      <c r="F6" s="131"/>
      <c r="G6" s="131"/>
      <c r="H6" s="131"/>
      <c r="I6" s="131"/>
      <c r="J6" s="131"/>
    </row>
    <row r="8" spans="1:10">
      <c r="A8" s="293" t="s">
        <v>209</v>
      </c>
      <c r="B8" s="294"/>
      <c r="C8" s="294"/>
      <c r="D8" s="294"/>
      <c r="E8" s="294"/>
      <c r="F8" s="294"/>
      <c r="G8" s="294"/>
      <c r="H8" s="294"/>
      <c r="I8" s="294"/>
      <c r="J8" s="295"/>
    </row>
    <row r="9" spans="1:10">
      <c r="A9" s="296"/>
      <c r="B9" s="40"/>
      <c r="C9" s="40"/>
      <c r="D9" s="40"/>
      <c r="E9" s="40"/>
      <c r="F9" s="40"/>
      <c r="G9" s="40"/>
      <c r="H9" s="40"/>
      <c r="I9" s="40"/>
      <c r="J9" s="297"/>
    </row>
    <row r="10" spans="1:10">
      <c r="A10" s="298" t="s">
        <v>210</v>
      </c>
      <c r="B10" s="40"/>
      <c r="C10" s="40"/>
      <c r="D10" s="40"/>
      <c r="E10" s="299">
        <v>50000</v>
      </c>
      <c r="F10" s="300"/>
      <c r="G10" s="40"/>
      <c r="H10" s="40"/>
      <c r="I10" s="40"/>
      <c r="J10" s="297"/>
    </row>
    <row r="11" spans="1:10">
      <c r="A11" s="296"/>
      <c r="B11" s="40"/>
      <c r="C11" s="40"/>
      <c r="D11" s="40"/>
      <c r="E11" s="40"/>
      <c r="F11" s="40"/>
      <c r="G11" s="40"/>
      <c r="H11" s="40"/>
      <c r="I11" s="40"/>
      <c r="J11" s="297"/>
    </row>
    <row r="12" spans="1:10">
      <c r="A12" s="296"/>
      <c r="B12" s="301" t="s">
        <v>211</v>
      </c>
      <c r="C12" s="40"/>
      <c r="D12" s="40"/>
      <c r="E12" s="40"/>
      <c r="F12" s="40"/>
      <c r="G12" s="40"/>
      <c r="H12" s="40"/>
      <c r="I12" s="302">
        <f>G15*G13</f>
        <v>0.9</v>
      </c>
      <c r="J12" s="303"/>
    </row>
    <row r="13" spans="1:10">
      <c r="A13" s="296"/>
      <c r="B13" s="40" t="s">
        <v>212</v>
      </c>
      <c r="C13" s="40"/>
      <c r="D13" s="40"/>
      <c r="E13" s="40"/>
      <c r="F13" s="40"/>
      <c r="G13" s="304">
        <v>2</v>
      </c>
      <c r="H13" s="40"/>
      <c r="I13" s="305"/>
      <c r="J13" s="303"/>
    </row>
    <row r="14" spans="1:10">
      <c r="A14" s="296"/>
      <c r="B14" s="40"/>
      <c r="C14" s="40"/>
      <c r="D14" s="40"/>
      <c r="E14" s="40"/>
      <c r="F14" s="40"/>
      <c r="G14" s="305"/>
      <c r="H14" s="40"/>
      <c r="I14" s="305"/>
      <c r="J14" s="303"/>
    </row>
    <row r="15" spans="1:10">
      <c r="A15" s="296"/>
      <c r="B15" s="40" t="s">
        <v>213</v>
      </c>
      <c r="C15" s="40"/>
      <c r="D15" s="40"/>
      <c r="E15" s="40"/>
      <c r="F15" s="40"/>
      <c r="G15" s="302">
        <f>ROUND(27/60, 2)</f>
        <v>0.45</v>
      </c>
      <c r="H15" s="40"/>
      <c r="I15" s="305"/>
      <c r="J15" s="303"/>
    </row>
    <row r="16" spans="1:10">
      <c r="A16" s="296"/>
      <c r="B16" s="40"/>
      <c r="C16" s="40"/>
      <c r="D16" s="40"/>
      <c r="E16" s="40"/>
      <c r="F16" s="40"/>
      <c r="G16" s="40"/>
      <c r="H16" s="40"/>
      <c r="I16" s="305"/>
      <c r="J16" s="303"/>
    </row>
    <row r="17" spans="1:10">
      <c r="A17" s="296"/>
      <c r="B17" s="301" t="s">
        <v>214</v>
      </c>
      <c r="C17" s="40"/>
      <c r="D17" s="40"/>
      <c r="E17" s="40"/>
      <c r="F17" s="40"/>
      <c r="G17" s="40"/>
      <c r="H17" s="40"/>
      <c r="I17" s="302">
        <f>ROUND(SUM(G18:G19)/$E$10,2)</f>
        <v>0.1</v>
      </c>
      <c r="J17" s="303"/>
    </row>
    <row r="18" spans="1:10">
      <c r="A18" s="296"/>
      <c r="B18" s="40" t="s">
        <v>215</v>
      </c>
      <c r="C18" s="40"/>
      <c r="D18" s="40"/>
      <c r="E18" s="40"/>
      <c r="F18" s="40"/>
      <c r="G18" s="306">
        <v>5000</v>
      </c>
      <c r="H18" s="40"/>
      <c r="I18" s="305"/>
      <c r="J18" s="303"/>
    </row>
    <row r="19" spans="1:10">
      <c r="A19" s="296"/>
      <c r="B19" s="40" t="s">
        <v>216</v>
      </c>
      <c r="C19" s="40"/>
      <c r="D19" s="40"/>
      <c r="E19" s="40"/>
      <c r="F19" s="40"/>
      <c r="G19" s="306">
        <f>'[4]Depreciation Schedule'!Q18</f>
        <v>0</v>
      </c>
      <c r="H19" s="40"/>
      <c r="I19" s="305"/>
      <c r="J19" s="303"/>
    </row>
    <row r="20" spans="1:10">
      <c r="A20" s="296"/>
      <c r="B20" s="40"/>
      <c r="C20" s="40"/>
      <c r="D20" s="40"/>
      <c r="E20" s="40"/>
      <c r="F20" s="40"/>
      <c r="G20" s="40"/>
      <c r="H20" s="40"/>
      <c r="I20" s="305"/>
      <c r="J20" s="303"/>
    </row>
    <row r="21" spans="1:10">
      <c r="A21" s="296"/>
      <c r="B21" s="301" t="s">
        <v>217</v>
      </c>
      <c r="C21" s="40"/>
      <c r="D21" s="40"/>
      <c r="E21" s="40"/>
      <c r="F21" s="40"/>
      <c r="G21" s="40"/>
      <c r="H21" s="40"/>
      <c r="I21" s="302">
        <f>ROUND(SUM(G22:G23)/$E$10,2)</f>
        <v>0.14000000000000001</v>
      </c>
      <c r="J21" s="303"/>
    </row>
    <row r="22" spans="1:10">
      <c r="A22" s="296"/>
      <c r="B22" s="40" t="s">
        <v>218</v>
      </c>
      <c r="C22" s="40"/>
      <c r="D22" s="40"/>
      <c r="E22" s="40"/>
      <c r="F22" s="40"/>
      <c r="G22" s="306">
        <v>2000</v>
      </c>
      <c r="H22" s="40"/>
      <c r="I22" s="305"/>
      <c r="J22" s="303"/>
    </row>
    <row r="23" spans="1:10">
      <c r="A23" s="296"/>
      <c r="B23" s="40" t="s">
        <v>219</v>
      </c>
      <c r="C23" s="40"/>
      <c r="D23" s="40"/>
      <c r="E23" s="40"/>
      <c r="F23" s="40"/>
      <c r="G23" s="306">
        <v>5000</v>
      </c>
      <c r="H23" s="40"/>
      <c r="I23" s="40"/>
      <c r="J23" s="297"/>
    </row>
    <row r="24" spans="1:10">
      <c r="A24" s="296"/>
      <c r="B24" s="40"/>
      <c r="C24" s="40"/>
      <c r="D24" s="40"/>
      <c r="E24" s="40"/>
      <c r="F24" s="40"/>
      <c r="G24" s="40"/>
      <c r="H24" s="40"/>
      <c r="I24" s="40"/>
      <c r="J24" s="297"/>
    </row>
    <row r="25" spans="1:10">
      <c r="A25" s="298" t="s">
        <v>220</v>
      </c>
      <c r="B25" s="40"/>
      <c r="C25" s="40"/>
      <c r="D25" s="40"/>
      <c r="E25" s="40"/>
      <c r="F25" s="40"/>
      <c r="G25" s="40"/>
      <c r="H25" s="40"/>
      <c r="I25" s="307">
        <f>SUM(I12:I24)</f>
        <v>1.1400000000000001</v>
      </c>
      <c r="J25" s="308"/>
    </row>
    <row r="26" spans="1:10">
      <c r="A26" s="309"/>
      <c r="B26" s="54"/>
      <c r="C26" s="54"/>
      <c r="D26" s="54"/>
      <c r="E26" s="54"/>
      <c r="F26" s="54"/>
      <c r="G26" s="54"/>
      <c r="H26" s="54"/>
      <c r="I26" s="310"/>
      <c r="J26" s="311"/>
    </row>
    <row r="27" spans="1:10" ht="9.6" customHeight="1"/>
    <row r="28" spans="1:10">
      <c r="A28" s="293" t="s">
        <v>221</v>
      </c>
      <c r="B28" s="294"/>
      <c r="C28" s="294"/>
      <c r="D28" s="294"/>
      <c r="E28" s="294"/>
      <c r="F28" s="294"/>
      <c r="G28" s="294"/>
      <c r="H28" s="294"/>
      <c r="I28" s="294"/>
      <c r="J28" s="295"/>
    </row>
    <row r="29" spans="1:10">
      <c r="A29" s="296"/>
      <c r="B29" s="40"/>
      <c r="C29" s="40"/>
      <c r="D29" s="40"/>
      <c r="E29" s="40"/>
      <c r="F29" s="40"/>
      <c r="G29" s="40"/>
      <c r="H29" s="40"/>
      <c r="I29" s="40"/>
      <c r="J29" s="297"/>
    </row>
    <row r="30" spans="1:10">
      <c r="A30" s="298" t="s">
        <v>222</v>
      </c>
      <c r="B30" s="40"/>
      <c r="C30" s="40"/>
      <c r="D30" s="40"/>
      <c r="E30" s="299">
        <v>35000</v>
      </c>
      <c r="F30" s="300"/>
      <c r="G30" s="40"/>
      <c r="H30" s="40"/>
      <c r="I30" s="40"/>
      <c r="J30" s="297"/>
    </row>
    <row r="31" spans="1:10">
      <c r="A31" s="296"/>
      <c r="B31" s="40"/>
      <c r="C31" s="40"/>
      <c r="D31" s="40"/>
      <c r="E31" s="40"/>
      <c r="F31" s="40"/>
      <c r="G31" s="40"/>
      <c r="H31" s="40"/>
      <c r="I31" s="40"/>
      <c r="J31" s="297"/>
    </row>
    <row r="32" spans="1:10">
      <c r="A32" s="296"/>
      <c r="B32" s="301" t="s">
        <v>223</v>
      </c>
      <c r="C32" s="40"/>
      <c r="D32" s="40"/>
      <c r="E32" s="40"/>
      <c r="F32" s="40"/>
      <c r="G32" s="40"/>
      <c r="H32" s="40"/>
      <c r="I32" s="302">
        <f>G35*G33</f>
        <v>1.35</v>
      </c>
      <c r="J32" s="303"/>
    </row>
    <row r="33" spans="1:10">
      <c r="A33" s="296"/>
      <c r="B33" s="40" t="s">
        <v>224</v>
      </c>
      <c r="C33" s="40"/>
      <c r="D33" s="40"/>
      <c r="E33" s="40"/>
      <c r="F33" s="40"/>
      <c r="G33" s="304">
        <v>3</v>
      </c>
      <c r="H33" s="40"/>
      <c r="I33" s="305"/>
      <c r="J33" s="303"/>
    </row>
    <row r="34" spans="1:10">
      <c r="A34" s="296"/>
      <c r="B34" s="40"/>
      <c r="C34" s="40"/>
      <c r="D34" s="40"/>
      <c r="E34" s="40"/>
      <c r="F34" s="40"/>
      <c r="G34" s="305"/>
      <c r="H34" s="40"/>
      <c r="I34" s="305"/>
      <c r="J34" s="303"/>
    </row>
    <row r="35" spans="1:10">
      <c r="A35" s="296"/>
      <c r="B35" s="40" t="s">
        <v>213</v>
      </c>
      <c r="C35" s="40"/>
      <c r="D35" s="40"/>
      <c r="E35" s="40"/>
      <c r="F35" s="40"/>
      <c r="G35" s="302">
        <f>ROUND(27/60, 2)</f>
        <v>0.45</v>
      </c>
      <c r="H35" s="40"/>
      <c r="I35" s="305"/>
      <c r="J35" s="303"/>
    </row>
    <row r="36" spans="1:10">
      <c r="A36" s="296"/>
      <c r="B36" s="40"/>
      <c r="C36" s="40"/>
      <c r="D36" s="40"/>
      <c r="E36" s="40"/>
      <c r="F36" s="40"/>
      <c r="G36" s="40"/>
      <c r="H36" s="40"/>
      <c r="I36" s="305"/>
      <c r="J36" s="303"/>
    </row>
    <row r="37" spans="1:10">
      <c r="A37" s="296"/>
      <c r="B37" s="301" t="s">
        <v>225</v>
      </c>
      <c r="C37" s="40"/>
      <c r="D37" s="40"/>
      <c r="E37" s="40"/>
      <c r="F37" s="40"/>
      <c r="G37" s="40"/>
      <c r="H37" s="40"/>
      <c r="I37" s="302">
        <f>ROUND(SUM(G38:G39)/$E$30,2)</f>
        <v>0.14000000000000001</v>
      </c>
      <c r="J37" s="303"/>
    </row>
    <row r="38" spans="1:10">
      <c r="A38" s="296"/>
      <c r="B38" s="40" t="s">
        <v>215</v>
      </c>
      <c r="C38" s="40"/>
      <c r="D38" s="40"/>
      <c r="E38" s="40"/>
      <c r="F38" s="40"/>
      <c r="G38" s="306">
        <v>5000</v>
      </c>
      <c r="H38" s="40"/>
      <c r="I38" s="305"/>
      <c r="J38" s="303"/>
    </row>
    <row r="39" spans="1:10">
      <c r="A39" s="296"/>
      <c r="B39" s="40" t="s">
        <v>216</v>
      </c>
      <c r="C39" s="40"/>
      <c r="D39" s="40"/>
      <c r="E39" s="40"/>
      <c r="F39" s="40"/>
      <c r="G39" s="306">
        <f>'[4]Depreciation Schedule'!Q20+'[4]Depreciation Schedule'!Q19+'[4]Depreciation Schedule'!Q25</f>
        <v>0</v>
      </c>
      <c r="H39" s="40"/>
      <c r="I39" s="305"/>
      <c r="J39" s="303"/>
    </row>
    <row r="40" spans="1:10">
      <c r="A40" s="296"/>
      <c r="B40" s="40"/>
      <c r="C40" s="40"/>
      <c r="D40" s="40"/>
      <c r="E40" s="40"/>
      <c r="F40" s="40"/>
      <c r="G40" s="40"/>
      <c r="H40" s="40"/>
      <c r="I40" s="305"/>
      <c r="J40" s="303"/>
    </row>
    <row r="41" spans="1:10">
      <c r="A41" s="296"/>
      <c r="B41" s="301" t="s">
        <v>226</v>
      </c>
      <c r="C41" s="40"/>
      <c r="D41" s="40"/>
      <c r="E41" s="40"/>
      <c r="F41" s="40"/>
      <c r="G41" s="40"/>
      <c r="H41" s="40"/>
      <c r="I41" s="302">
        <f>ROUND(SUM(G42:G42)/$E$30,2)</f>
        <v>0.06</v>
      </c>
      <c r="J41" s="303"/>
    </row>
    <row r="42" spans="1:10">
      <c r="A42" s="296"/>
      <c r="B42" s="40" t="s">
        <v>218</v>
      </c>
      <c r="C42" s="40"/>
      <c r="D42" s="40"/>
      <c r="E42" s="40"/>
      <c r="F42" s="40"/>
      <c r="G42" s="306">
        <v>2000</v>
      </c>
      <c r="H42" s="40"/>
      <c r="I42" s="305"/>
      <c r="J42" s="303"/>
    </row>
    <row r="43" spans="1:10">
      <c r="A43" s="296"/>
      <c r="B43" s="40"/>
      <c r="C43" s="40"/>
      <c r="D43" s="40"/>
      <c r="E43" s="40"/>
      <c r="F43" s="40"/>
      <c r="G43" s="40"/>
      <c r="H43" s="40"/>
      <c r="I43" s="40"/>
      <c r="J43" s="297"/>
    </row>
    <row r="44" spans="1:10">
      <c r="A44" s="298" t="s">
        <v>227</v>
      </c>
      <c r="B44" s="40"/>
      <c r="C44" s="40"/>
      <c r="D44" s="40"/>
      <c r="E44" s="40"/>
      <c r="F44" s="40"/>
      <c r="G44" s="40"/>
      <c r="H44" s="40"/>
      <c r="I44" s="307">
        <f>SUM(I32:I43)</f>
        <v>1.5500000000000003</v>
      </c>
      <c r="J44" s="308"/>
    </row>
    <row r="45" spans="1:10">
      <c r="A45" s="296"/>
      <c r="B45" s="40"/>
      <c r="C45" s="40"/>
      <c r="D45" s="40"/>
      <c r="E45" s="40"/>
      <c r="F45" s="40"/>
      <c r="G45" s="40"/>
      <c r="H45" s="40"/>
      <c r="I45" s="40"/>
      <c r="J45" s="297"/>
    </row>
    <row r="46" spans="1:10">
      <c r="A46" s="298" t="s">
        <v>228</v>
      </c>
      <c r="B46" s="40"/>
      <c r="C46" s="40"/>
      <c r="D46" s="40"/>
      <c r="E46" s="40"/>
      <c r="F46" s="40"/>
      <c r="G46" s="40"/>
      <c r="H46" s="40"/>
      <c r="I46" s="40"/>
      <c r="J46" s="297"/>
    </row>
    <row r="47" spans="1:10">
      <c r="A47" s="296"/>
      <c r="B47" s="40" t="s">
        <v>229</v>
      </c>
      <c r="C47" s="40"/>
      <c r="D47" s="40"/>
      <c r="E47" s="40"/>
      <c r="F47" s="40"/>
      <c r="G47" s="40"/>
      <c r="H47" s="40"/>
      <c r="I47" s="40"/>
      <c r="J47" s="297"/>
    </row>
    <row r="48" spans="1:10">
      <c r="A48" s="296"/>
      <c r="B48" s="40"/>
      <c r="C48" s="40"/>
      <c r="D48" s="40"/>
      <c r="E48" s="40"/>
      <c r="F48" s="40"/>
      <c r="G48" s="40"/>
      <c r="H48" s="40"/>
      <c r="I48" s="40"/>
      <c r="J48" s="297"/>
    </row>
    <row r="49" spans="1:10">
      <c r="A49" s="298" t="s">
        <v>230</v>
      </c>
      <c r="B49" s="40"/>
      <c r="C49" s="40"/>
      <c r="D49" s="40"/>
      <c r="E49" s="40"/>
      <c r="F49" s="40"/>
      <c r="G49" s="40"/>
      <c r="H49" s="40"/>
      <c r="I49" s="40"/>
      <c r="J49" s="297"/>
    </row>
    <row r="50" spans="1:10">
      <c r="A50" s="296"/>
      <c r="B50" s="40"/>
      <c r="C50" s="312" t="s">
        <v>231</v>
      </c>
      <c r="D50" s="312"/>
      <c r="E50" s="312" t="s">
        <v>232</v>
      </c>
      <c r="F50" s="312"/>
      <c r="G50" s="312" t="s">
        <v>233</v>
      </c>
      <c r="H50" s="40"/>
      <c r="I50" s="40"/>
      <c r="J50" s="297"/>
    </row>
    <row r="51" spans="1:10">
      <c r="A51" s="296"/>
      <c r="B51" s="40"/>
      <c r="C51" s="312"/>
      <c r="D51" s="312"/>
      <c r="E51" s="312"/>
      <c r="F51" s="312"/>
      <c r="G51" s="312"/>
      <c r="H51" s="40"/>
      <c r="I51" s="40"/>
      <c r="J51" s="297"/>
    </row>
    <row r="52" spans="1:10">
      <c r="A52" s="296"/>
      <c r="B52" s="40" t="s">
        <v>234</v>
      </c>
      <c r="C52" s="313">
        <v>0.46</v>
      </c>
      <c r="D52" s="314"/>
      <c r="E52" s="315">
        <f>$I$44</f>
        <v>1.5500000000000003</v>
      </c>
      <c r="F52" s="314"/>
      <c r="G52" s="315">
        <f>ROUND(SUM(C52:E52),1)</f>
        <v>2</v>
      </c>
      <c r="H52" s="40"/>
      <c r="I52" s="40"/>
      <c r="J52" s="297"/>
    </row>
    <row r="53" spans="1:10">
      <c r="A53" s="296"/>
      <c r="B53" s="40" t="s">
        <v>235</v>
      </c>
      <c r="C53" s="313">
        <v>0.61</v>
      </c>
      <c r="D53" s="314"/>
      <c r="E53" s="315">
        <f>$I$44</f>
        <v>1.5500000000000003</v>
      </c>
      <c r="F53" s="314"/>
      <c r="G53" s="315">
        <f>ROUND(SUM(C53:E53),1)</f>
        <v>2.2000000000000002</v>
      </c>
      <c r="H53" s="40"/>
      <c r="I53" s="40"/>
      <c r="J53" s="297"/>
    </row>
    <row r="54" spans="1:10">
      <c r="A54" s="296"/>
      <c r="B54" s="40" t="s">
        <v>236</v>
      </c>
      <c r="C54" s="313">
        <v>0.86</v>
      </c>
      <c r="D54" s="314"/>
      <c r="E54" s="315">
        <f>$I$44</f>
        <v>1.5500000000000003</v>
      </c>
      <c r="F54" s="314"/>
      <c r="G54" s="315">
        <f>ROUND(SUM(C54:E54),1)</f>
        <v>2.4</v>
      </c>
      <c r="H54" s="40"/>
      <c r="I54" s="40"/>
      <c r="J54" s="297"/>
    </row>
    <row r="55" spans="1:10">
      <c r="A55" s="316"/>
      <c r="B55" s="54"/>
      <c r="C55" s="54"/>
      <c r="D55" s="54"/>
      <c r="E55" s="54"/>
      <c r="F55" s="54"/>
      <c r="G55" s="54"/>
      <c r="H55" s="54"/>
      <c r="I55" s="54"/>
      <c r="J55" s="317"/>
    </row>
  </sheetData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Self Cert</vt:lpstr>
      <vt:lpstr>Narrative</vt:lpstr>
      <vt:lpstr>Rate Sheet &amp; Approval</vt:lpstr>
      <vt:lpstr>Productive Hours</vt:lpstr>
      <vt:lpstr>Hourly Rate Calculation</vt:lpstr>
      <vt:lpstr>Depreciation Schedule</vt:lpstr>
      <vt:lpstr>Mark-up</vt:lpstr>
      <vt:lpstr>Sample Rate - Photocopier</vt:lpstr>
      <vt:lpstr>Per Item Rate</vt:lpstr>
      <vt:lpstr>'Depreciation Schedule'!Print_Area</vt:lpstr>
      <vt:lpstr>'Hourly Rate Calculation'!Print_Area</vt:lpstr>
      <vt:lpstr>'Mark-up'!Print_Area</vt:lpstr>
      <vt:lpstr>Narrative!Print_Area</vt:lpstr>
      <vt:lpstr>'Productive Hours'!Print_Area</vt:lpstr>
      <vt:lpstr>'Sample Rate - Photocopier'!Print_Area</vt:lpstr>
      <vt:lpstr>'Self Cert'!Print_Area</vt:lpstr>
    </vt:vector>
  </TitlesOfParts>
  <Company>UC Berkeley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Maddox</dc:creator>
  <cp:lastModifiedBy>Herve' Bruckert</cp:lastModifiedBy>
  <cp:lastPrinted>2017-01-23T19:11:52Z</cp:lastPrinted>
  <dcterms:created xsi:type="dcterms:W3CDTF">2001-06-11T17:49:49Z</dcterms:created>
  <dcterms:modified xsi:type="dcterms:W3CDTF">2017-01-24T21:47:05Z</dcterms:modified>
</cp:coreProperties>
</file>