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75" windowWidth="22980" windowHeight="9525" activeTab="1"/>
  </bookViews>
  <sheets>
    <sheet name="Instructions" sheetId="2" r:id="rId1"/>
    <sheet name="FY18 Budget Target Review" sheetId="1" r:id="rId2"/>
  </sheets>
  <externalReferences>
    <externalReference r:id="rId3"/>
    <externalReference r:id="rId4"/>
  </externalReferences>
  <definedNames>
    <definedName name="Chart1">[1]lists!$F$2</definedName>
    <definedName name="Chart2">[1]lists!$G$2</definedName>
    <definedName name="Entity">[1]lists!$I$2:$I$53</definedName>
    <definedName name="Fund">[1]lists!$D$2:$D$8</definedName>
    <definedName name="Period">[1]lists!$E$2:$E$18</definedName>
    <definedName name="REPRESENTED">'[2]LU Table'!$A$5:$C$21</definedName>
    <definedName name="Scenario">[1]lists!$B$2:$B$4</definedName>
    <definedName name="TimeSeries">[1]lists!$H$2:$H$3</definedName>
    <definedName name="Version">[1]lists!$C$2:$C$4</definedName>
    <definedName name="Year">[1]lists!$A$2:$A$8</definedName>
  </definedNames>
  <calcPr calcId="152511"/>
</workbook>
</file>

<file path=xl/calcChain.xml><?xml version="1.0" encoding="utf-8"?>
<calcChain xmlns="http://schemas.openxmlformats.org/spreadsheetml/2006/main">
  <c r="G50" i="1" l="1"/>
  <c r="G48" i="1"/>
  <c r="G47" i="1"/>
  <c r="G49" i="1" s="1"/>
  <c r="P43" i="1"/>
  <c r="N43" i="1"/>
  <c r="O43" i="1" s="1"/>
  <c r="L43" i="1"/>
  <c r="K43" i="1"/>
  <c r="J43" i="1"/>
  <c r="I43" i="1"/>
  <c r="H43" i="1"/>
  <c r="P42" i="1"/>
  <c r="N42" i="1"/>
  <c r="O42" i="1" s="1"/>
  <c r="L42" i="1"/>
  <c r="K42" i="1"/>
  <c r="J42" i="1"/>
  <c r="I42" i="1"/>
  <c r="H42" i="1"/>
  <c r="P41" i="1"/>
  <c r="N41" i="1"/>
  <c r="O41" i="1" s="1"/>
  <c r="L41" i="1"/>
  <c r="K41" i="1"/>
  <c r="J41" i="1"/>
  <c r="I41" i="1"/>
  <c r="H41" i="1"/>
  <c r="P40" i="1"/>
  <c r="N40" i="1"/>
  <c r="O40" i="1" s="1"/>
  <c r="L40" i="1"/>
  <c r="K40" i="1"/>
  <c r="J40" i="1"/>
  <c r="H40" i="1"/>
  <c r="I40" i="1" s="1"/>
  <c r="P39" i="1"/>
  <c r="N39" i="1"/>
  <c r="O39" i="1" s="1"/>
  <c r="L39" i="1"/>
  <c r="K39" i="1"/>
  <c r="J39" i="1"/>
  <c r="H39" i="1"/>
  <c r="I39" i="1" s="1"/>
  <c r="P38" i="1"/>
  <c r="O38" i="1"/>
  <c r="N38" i="1"/>
  <c r="L38" i="1"/>
  <c r="K38" i="1"/>
  <c r="J38" i="1"/>
  <c r="H38" i="1"/>
  <c r="I38" i="1" s="1"/>
  <c r="P37" i="1"/>
  <c r="O37" i="1"/>
  <c r="N37" i="1"/>
  <c r="L37" i="1"/>
  <c r="K37" i="1"/>
  <c r="J37" i="1"/>
  <c r="H37" i="1"/>
  <c r="I37" i="1" s="1"/>
  <c r="P36" i="1"/>
  <c r="O36" i="1"/>
  <c r="N36" i="1"/>
  <c r="L36" i="1"/>
  <c r="K36" i="1"/>
  <c r="J36" i="1"/>
  <c r="H36" i="1"/>
  <c r="I36" i="1" s="1"/>
  <c r="P35" i="1"/>
  <c r="O35" i="1"/>
  <c r="N35" i="1"/>
  <c r="L35" i="1"/>
  <c r="K35" i="1"/>
  <c r="J35" i="1"/>
  <c r="H35" i="1"/>
  <c r="I35" i="1" s="1"/>
  <c r="P34" i="1"/>
  <c r="O34" i="1"/>
  <c r="N34" i="1"/>
  <c r="L34" i="1"/>
  <c r="K34" i="1"/>
  <c r="J34" i="1"/>
  <c r="H34" i="1"/>
  <c r="I34" i="1" s="1"/>
  <c r="P33" i="1"/>
  <c r="O33" i="1"/>
  <c r="N33" i="1"/>
  <c r="L33" i="1"/>
  <c r="K33" i="1"/>
  <c r="J33" i="1"/>
  <c r="H33" i="1"/>
  <c r="I33" i="1" s="1"/>
  <c r="P32" i="1"/>
  <c r="O32" i="1"/>
  <c r="N32" i="1"/>
  <c r="L32" i="1"/>
  <c r="K32" i="1"/>
  <c r="J32" i="1"/>
  <c r="H32" i="1"/>
  <c r="I32" i="1" s="1"/>
  <c r="P31" i="1"/>
  <c r="O31" i="1"/>
  <c r="N31" i="1"/>
  <c r="L31" i="1"/>
  <c r="K31" i="1"/>
  <c r="J31" i="1"/>
  <c r="H31" i="1"/>
  <c r="I31" i="1" s="1"/>
  <c r="P30" i="1"/>
  <c r="O30" i="1"/>
  <c r="N30" i="1"/>
  <c r="L30" i="1"/>
  <c r="K30" i="1"/>
  <c r="J30" i="1"/>
  <c r="H30" i="1"/>
  <c r="I30" i="1" s="1"/>
  <c r="P29" i="1"/>
  <c r="O29" i="1"/>
  <c r="N29" i="1"/>
  <c r="L29" i="1"/>
  <c r="K29" i="1"/>
  <c r="J29" i="1"/>
  <c r="H29" i="1"/>
  <c r="I29" i="1" s="1"/>
  <c r="P28" i="1"/>
  <c r="O28" i="1"/>
  <c r="N28" i="1"/>
  <c r="L28" i="1"/>
  <c r="K28" i="1"/>
  <c r="J28" i="1"/>
  <c r="H28" i="1"/>
  <c r="I28" i="1" s="1"/>
  <c r="P27" i="1"/>
  <c r="O27" i="1"/>
  <c r="N27" i="1"/>
  <c r="L27" i="1"/>
  <c r="K27" i="1"/>
  <c r="J27" i="1"/>
  <c r="H27" i="1"/>
  <c r="I27" i="1" s="1"/>
  <c r="P26" i="1"/>
  <c r="O26" i="1"/>
  <c r="N26" i="1"/>
  <c r="L26" i="1"/>
  <c r="K26" i="1"/>
  <c r="J26" i="1"/>
  <c r="H26" i="1"/>
  <c r="I26" i="1" s="1"/>
  <c r="P25" i="1"/>
  <c r="O25" i="1"/>
  <c r="N25" i="1"/>
  <c r="L25" i="1"/>
  <c r="K25" i="1"/>
  <c r="J25" i="1"/>
  <c r="H25" i="1"/>
  <c r="I25" i="1" s="1"/>
  <c r="P24" i="1"/>
  <c r="O24" i="1"/>
  <c r="N24" i="1"/>
  <c r="L24" i="1"/>
  <c r="K24" i="1"/>
  <c r="J24" i="1"/>
  <c r="H24" i="1"/>
  <c r="I24" i="1" s="1"/>
  <c r="P23" i="1"/>
  <c r="O23" i="1"/>
  <c r="N23" i="1"/>
  <c r="L23" i="1"/>
  <c r="K23" i="1"/>
  <c r="J23" i="1"/>
  <c r="H23" i="1"/>
  <c r="I23" i="1" s="1"/>
  <c r="P22" i="1"/>
  <c r="O22" i="1"/>
  <c r="N22" i="1"/>
  <c r="L22" i="1"/>
  <c r="K22" i="1"/>
  <c r="J22" i="1"/>
  <c r="H22" i="1"/>
  <c r="I22" i="1" s="1"/>
  <c r="P21" i="1"/>
  <c r="O21" i="1"/>
  <c r="N21" i="1"/>
  <c r="L21" i="1"/>
  <c r="K21" i="1"/>
  <c r="J21" i="1"/>
  <c r="H21" i="1"/>
  <c r="I21" i="1" s="1"/>
  <c r="P20" i="1"/>
  <c r="O20" i="1"/>
  <c r="N20" i="1"/>
  <c r="L20" i="1"/>
  <c r="K20" i="1"/>
  <c r="J20" i="1"/>
  <c r="H20" i="1"/>
  <c r="I20" i="1" s="1"/>
  <c r="P19" i="1"/>
  <c r="O19" i="1"/>
  <c r="N19" i="1"/>
  <c r="L19" i="1"/>
  <c r="K19" i="1"/>
  <c r="J19" i="1"/>
  <c r="H19" i="1"/>
  <c r="I19" i="1" s="1"/>
  <c r="P18" i="1"/>
  <c r="O18" i="1"/>
  <c r="N18" i="1"/>
  <c r="L18" i="1"/>
  <c r="K18" i="1"/>
  <c r="J18" i="1"/>
  <c r="H18" i="1"/>
  <c r="I18" i="1" s="1"/>
  <c r="P17" i="1"/>
  <c r="O17" i="1"/>
  <c r="N17" i="1"/>
  <c r="L17" i="1"/>
  <c r="K17" i="1"/>
  <c r="J17" i="1"/>
  <c r="H17" i="1"/>
  <c r="I17" i="1" s="1"/>
  <c r="P16" i="1"/>
  <c r="O16" i="1"/>
  <c r="N16" i="1"/>
  <c r="L16" i="1"/>
  <c r="K16" i="1"/>
  <c r="J16" i="1"/>
  <c r="H16" i="1"/>
  <c r="I16" i="1" s="1"/>
  <c r="P15" i="1"/>
  <c r="O15" i="1"/>
  <c r="N15" i="1"/>
  <c r="L15" i="1"/>
  <c r="K15" i="1"/>
  <c r="J15" i="1"/>
  <c r="H15" i="1"/>
  <c r="I15" i="1" s="1"/>
  <c r="M12" i="1"/>
  <c r="A2" i="1"/>
  <c r="A5" i="2"/>
  <c r="A6" i="2" s="1"/>
  <c r="A7" i="2" s="1"/>
  <c r="A4" i="2"/>
  <c r="G51" i="1" l="1"/>
</calcChain>
</file>

<file path=xl/sharedStrings.xml><?xml version="1.0" encoding="utf-8"?>
<sst xmlns="http://schemas.openxmlformats.org/spreadsheetml/2006/main" count="114" uniqueCount="70">
  <si>
    <t>FY17 Actual Yearend and FY18 Operating Budget Target Review</t>
  </si>
  <si>
    <t>1_UCBKL - University of Cal Berkeley</t>
  </si>
  <si>
    <t>Current Funds Excluding C&amp;G</t>
  </si>
  <si>
    <t>Program_Code</t>
  </si>
  <si>
    <t>Chart1</t>
  </si>
  <si>
    <t>Chart2</t>
  </si>
  <si>
    <t>Periodic (000s)</t>
  </si>
  <si>
    <t>Final</t>
  </si>
  <si>
    <t>YearTotal</t>
  </si>
  <si>
    <t>in $000s</t>
  </si>
  <si>
    <t>Actual</t>
  </si>
  <si>
    <t>Operating Budget</t>
  </si>
  <si>
    <t>Variance B/(W)</t>
  </si>
  <si>
    <t>3-YR CAGR</t>
  </si>
  <si>
    <t>4-YR CAGR</t>
  </si>
  <si>
    <t>5-YR CAGR</t>
  </si>
  <si>
    <t>2012-13</t>
  </si>
  <si>
    <t>2013-14</t>
  </si>
  <si>
    <t>2014-15</t>
  </si>
  <si>
    <t>2015-16</t>
  </si>
  <si>
    <t>2016-17</t>
  </si>
  <si>
    <t>FY17 Actual vs FY17 OB</t>
  </si>
  <si>
    <t>Variance %</t>
  </si>
  <si>
    <t>FY13 - FY16 Actual</t>
  </si>
  <si>
    <t>FY13 - FY17 Budget</t>
  </si>
  <si>
    <t>FY13 - FY17 Actual</t>
  </si>
  <si>
    <t>2017-18</t>
  </si>
  <si>
    <t>FY18 OB vs FY17 Actual</t>
  </si>
  <si>
    <t>FY13 - FY18 Budget</t>
  </si>
  <si>
    <t xml:space="preserve">                    Net Tuition and Fees</t>
  </si>
  <si>
    <t xml:space="preserve">                    Contracts &amp; Grants</t>
  </si>
  <si>
    <t xml:space="preserve">                    Private Gifts for Current Use</t>
  </si>
  <si>
    <t xml:space="preserve">                    Investment Income</t>
  </si>
  <si>
    <t xml:space="preserve">                    Sales and Services</t>
  </si>
  <si>
    <t xml:space="preserve">               Total Revenue</t>
  </si>
  <si>
    <t xml:space="preserve">                    Campus Support</t>
  </si>
  <si>
    <t xml:space="preserve">                    External Transfers</t>
  </si>
  <si>
    <t xml:space="preserve">                    To/From Other Divisions</t>
  </si>
  <si>
    <t xml:space="preserve">                    Internal DIVISION Transfers</t>
  </si>
  <si>
    <t xml:space="preserve">                    Internal DEPARTMENT Transfers</t>
  </si>
  <si>
    <t xml:space="preserve">               Operating Transfers</t>
  </si>
  <si>
    <t xml:space="preserve">          Total Revenue &amp; Transfers</t>
  </si>
  <si>
    <t xml:space="preserve">                         Academic Salaries &amp; Wages</t>
  </si>
  <si>
    <t xml:space="preserve">                         Staff Salaries &amp; Wages</t>
  </si>
  <si>
    <t xml:space="preserve">                    Salaries &amp; Wages</t>
  </si>
  <si>
    <t xml:space="preserve">                    Employee Benefits</t>
  </si>
  <si>
    <t xml:space="preserve">               Total Compensation</t>
  </si>
  <si>
    <t xml:space="preserve">                    Supplies, Materials and Equipment</t>
  </si>
  <si>
    <t xml:space="preserve">                    Scholarships and Fellowships</t>
  </si>
  <si>
    <t xml:space="preserve">                    Other Operating Expenses</t>
  </si>
  <si>
    <t xml:space="preserve">                    Adjustment:  Total Non Compensation - Plan</t>
  </si>
  <si>
    <t xml:space="preserve">               Total Non Compensation</t>
  </si>
  <si>
    <t xml:space="preserve">          Total Expenses</t>
  </si>
  <si>
    <t xml:space="preserve">     Net Operating Surplus/(Deficit)</t>
  </si>
  <si>
    <t xml:space="preserve">     Changes in Fund Balance - Pos/(Neg)</t>
  </si>
  <si>
    <t>Change in Net Assets - Pos/(Neg)</t>
  </si>
  <si>
    <t>Target Review:</t>
  </si>
  <si>
    <t>FY17 Net Operating Surplus/(Deficit) - Excl C&amp;G</t>
  </si>
  <si>
    <t>FY18 Net Operating Surplus/(Deficit) - Excl C&amp;G Target</t>
  </si>
  <si>
    <t>FY18 Net Operating Surplus/(Deficit) - Excl C&amp;G</t>
  </si>
  <si>
    <t>Target Met?</t>
  </si>
  <si>
    <t>Connect to CalRptg in SmartView</t>
  </si>
  <si>
    <t>Refresh the data</t>
  </si>
  <si>
    <t>Simple Instructions for Updating the Report</t>
  </si>
  <si>
    <t>Change the Entity from 1_UCBKL to your Division (remember to include "1_"; located in cell B5)</t>
  </si>
  <si>
    <t>Review "FY18 Budget Target Review" tab for significant variances between FY17 Actual and FY17 Operating Budget and FY18 Operating Budget and FY17 Actuals. Significant varinaces may result in adjustments to your FY18 Performance Target.</t>
  </si>
  <si>
    <t>Division Budget Performance Target</t>
  </si>
  <si>
    <t xml:space="preserve">                    State Support</t>
  </si>
  <si>
    <t xml:space="preserve">                    Nonoperating Revenue</t>
  </si>
  <si>
    <t>Enter your Division's Budget Performance Target in cell H48 using a formula so that it will not be deleted when you refresh the document (enter "=65000")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</si>
</sst>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s>
  <fills count="4">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medium">
        <color indexed="64"/>
      </left>
      <right style="medium">
        <color indexed="64"/>
      </right>
      <top style="medium">
        <color indexed="64"/>
      </top>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medium">
        <color indexed="64"/>
      </right>
      <top/>
      <bottom style="medium">
        <color indexed="64"/>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medium">
        <color indexed="64"/>
      </left>
      <right style="medium">
        <color indexed="64"/>
      </right>
      <top style="thin">
        <color theme="0" tint="-0.24994659260841701"/>
      </top>
      <bottom style="medium">
        <color indexed="64"/>
      </bottom>
      <diagonal/>
    </border>
    <border>
      <left style="thin">
        <color theme="0" tint="-0.24994659260841701"/>
      </left>
      <right/>
      <top style="thin">
        <color theme="0" tint="-0.24994659260841701"/>
      </top>
      <bottom style="medium">
        <color indexed="64"/>
      </bottom>
      <diagonal/>
    </border>
    <border>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91">
    <xf numFmtId="0" fontId="0" fillId="0" borderId="0" xfId="0"/>
    <xf numFmtId="164" fontId="3" fillId="0" borderId="0" xfId="1" applyNumberFormat="1" applyFont="1" applyFill="1"/>
    <xf numFmtId="164" fontId="0" fillId="0" borderId="0" xfId="1" applyNumberFormat="1" applyFont="1" applyFill="1"/>
    <xf numFmtId="164" fontId="0" fillId="0" borderId="0" xfId="1" applyNumberFormat="1" applyFont="1" applyFill="1" applyAlignment="1">
      <alignment horizontal="right"/>
    </xf>
    <xf numFmtId="164" fontId="0" fillId="0" borderId="1" xfId="1" applyNumberFormat="1" applyFont="1" applyFill="1" applyBorder="1" applyAlignment="1">
      <alignment wrapText="1"/>
    </xf>
    <xf numFmtId="164" fontId="0" fillId="0" borderId="2" xfId="1" applyNumberFormat="1" applyFont="1" applyFill="1" applyBorder="1" applyAlignment="1">
      <alignment wrapText="1"/>
    </xf>
    <xf numFmtId="49" fontId="2" fillId="0" borderId="2" xfId="1" applyNumberFormat="1" applyFont="1" applyFill="1" applyBorder="1" applyAlignment="1"/>
    <xf numFmtId="164" fontId="0" fillId="0" borderId="2" xfId="1" applyNumberFormat="1" applyFont="1" applyFill="1" applyBorder="1" applyAlignment="1">
      <alignment horizontal="right" wrapText="1"/>
    </xf>
    <xf numFmtId="164" fontId="0" fillId="0" borderId="3" xfId="1" applyNumberFormat="1" applyFont="1" applyFill="1" applyBorder="1" applyAlignment="1">
      <alignment wrapText="1"/>
    </xf>
    <xf numFmtId="164" fontId="0" fillId="0" borderId="0" xfId="1" applyNumberFormat="1" applyFont="1" applyFill="1" applyAlignment="1">
      <alignment wrapText="1"/>
    </xf>
    <xf numFmtId="164" fontId="0" fillId="0" borderId="4" xfId="1" applyNumberFormat="1" applyFont="1" applyFill="1" applyBorder="1" applyAlignment="1">
      <alignment wrapText="1"/>
    </xf>
    <xf numFmtId="49" fontId="0" fillId="0" borderId="0" xfId="1" applyNumberFormat="1" applyFont="1" applyFill="1" applyBorder="1" applyAlignment="1">
      <alignment wrapText="1"/>
    </xf>
    <xf numFmtId="164" fontId="0" fillId="0" borderId="0" xfId="1" applyNumberFormat="1" applyFont="1" applyFill="1" applyBorder="1" applyAlignment="1">
      <alignment wrapText="1"/>
    </xf>
    <xf numFmtId="164" fontId="0" fillId="0" borderId="0" xfId="1" applyNumberFormat="1" applyFont="1" applyFill="1" applyBorder="1" applyAlignment="1">
      <alignment horizontal="right" wrapText="1"/>
    </xf>
    <xf numFmtId="164" fontId="0" fillId="0" borderId="5" xfId="1" applyNumberFormat="1" applyFont="1" applyFill="1" applyBorder="1" applyAlignment="1">
      <alignment wrapText="1"/>
    </xf>
    <xf numFmtId="49" fontId="0" fillId="0" borderId="0" xfId="1" quotePrefix="1" applyNumberFormat="1" applyFont="1" applyFill="1" applyBorder="1" applyAlignment="1">
      <alignment wrapText="1"/>
    </xf>
    <xf numFmtId="164" fontId="2" fillId="0" borderId="7" xfId="1" applyNumberFormat="1" applyFont="1" applyFill="1" applyBorder="1" applyAlignment="1">
      <alignment horizontal="center" wrapText="1"/>
    </xf>
    <xf numFmtId="164" fontId="2" fillId="0" borderId="8" xfId="1" applyNumberFormat="1" applyFont="1" applyFill="1" applyBorder="1" applyAlignment="1">
      <alignment horizontal="center" wrapText="1"/>
    </xf>
    <xf numFmtId="164" fontId="2" fillId="0" borderId="9" xfId="1" applyNumberFormat="1" applyFont="1" applyFill="1" applyBorder="1" applyAlignment="1">
      <alignment horizontal="center" wrapText="1"/>
    </xf>
    <xf numFmtId="164" fontId="2" fillId="0" borderId="10" xfId="1" applyNumberFormat="1" applyFont="1" applyFill="1" applyBorder="1" applyAlignment="1">
      <alignment horizontal="center" wrapText="1"/>
    </xf>
    <xf numFmtId="164" fontId="2" fillId="0" borderId="1" xfId="1" applyNumberFormat="1" applyFont="1" applyFill="1" applyBorder="1" applyAlignment="1">
      <alignment horizontal="center" wrapText="1"/>
    </xf>
    <xf numFmtId="164" fontId="2" fillId="0" borderId="2" xfId="1" applyNumberFormat="1" applyFont="1" applyFill="1" applyBorder="1" applyAlignment="1">
      <alignment horizontal="right" wrapText="1"/>
    </xf>
    <xf numFmtId="164" fontId="2" fillId="0" borderId="11" xfId="1" applyNumberFormat="1" applyFont="1" applyFill="1" applyBorder="1" applyAlignment="1">
      <alignment horizontal="center" wrapText="1"/>
    </xf>
    <xf numFmtId="164" fontId="2" fillId="0" borderId="6" xfId="1" applyNumberFormat="1" applyFont="1" applyFill="1" applyBorder="1" applyAlignment="1">
      <alignment horizontal="center" wrapText="1"/>
    </xf>
    <xf numFmtId="164" fontId="2" fillId="0" borderId="4" xfId="1" applyNumberFormat="1" applyFont="1" applyFill="1" applyBorder="1" applyAlignment="1">
      <alignment horizontal="center" wrapText="1"/>
    </xf>
    <xf numFmtId="164" fontId="2" fillId="0" borderId="14" xfId="1" quotePrefix="1" applyNumberFormat="1" applyFont="1" applyFill="1" applyBorder="1" applyAlignment="1">
      <alignment horizontal="center" wrapText="1"/>
    </xf>
    <xf numFmtId="164" fontId="2" fillId="0" borderId="15" xfId="1" quotePrefix="1" applyNumberFormat="1" applyFont="1" applyFill="1" applyBorder="1" applyAlignment="1">
      <alignment horizontal="center" wrapText="1"/>
    </xf>
    <xf numFmtId="164" fontId="2" fillId="0" borderId="16" xfId="1" quotePrefix="1" applyNumberFormat="1" applyFont="1" applyFill="1" applyBorder="1" applyAlignment="1">
      <alignment horizontal="center" wrapText="1"/>
    </xf>
    <xf numFmtId="164" fontId="2" fillId="0" borderId="17" xfId="1" quotePrefix="1" applyNumberFormat="1" applyFont="1" applyFill="1" applyBorder="1" applyAlignment="1">
      <alignment horizontal="center" wrapText="1"/>
    </xf>
    <xf numFmtId="164" fontId="2" fillId="0" borderId="18" xfId="1" quotePrefix="1" applyNumberFormat="1" applyFont="1" applyFill="1" applyBorder="1" applyAlignment="1">
      <alignment horizontal="center" wrapText="1"/>
    </xf>
    <xf numFmtId="164" fontId="2" fillId="0" borderId="19" xfId="1" quotePrefix="1" applyNumberFormat="1" applyFont="1" applyFill="1" applyBorder="1" applyAlignment="1">
      <alignment horizontal="center" wrapText="1"/>
    </xf>
    <xf numFmtId="164" fontId="2" fillId="0" borderId="20" xfId="1" quotePrefix="1" applyNumberFormat="1" applyFont="1" applyFill="1" applyBorder="1" applyAlignment="1">
      <alignment horizontal="center" wrapText="1"/>
    </xf>
    <xf numFmtId="164" fontId="2" fillId="0" borderId="21" xfId="1" applyNumberFormat="1" applyFont="1" applyFill="1" applyBorder="1" applyAlignment="1">
      <alignment horizontal="center" wrapText="1"/>
    </xf>
    <xf numFmtId="164" fontId="2" fillId="0" borderId="22" xfId="1" applyNumberFormat="1" applyFont="1" applyFill="1" applyBorder="1" applyAlignment="1">
      <alignment horizontal="center" wrapText="1"/>
    </xf>
    <xf numFmtId="164" fontId="2" fillId="0" borderId="0" xfId="1" applyNumberFormat="1" applyFont="1" applyFill="1" applyAlignment="1">
      <alignment horizontal="center" vertical="center" wrapText="1"/>
    </xf>
    <xf numFmtId="164" fontId="0" fillId="0" borderId="23" xfId="1" applyNumberFormat="1" applyFont="1" applyFill="1" applyBorder="1"/>
    <xf numFmtId="164" fontId="0" fillId="0" borderId="24" xfId="1" applyNumberFormat="1" applyFont="1" applyFill="1" applyBorder="1"/>
    <xf numFmtId="164" fontId="0" fillId="0" borderId="25" xfId="1" applyNumberFormat="1" applyFont="1" applyFill="1" applyBorder="1"/>
    <xf numFmtId="164" fontId="0" fillId="0" borderId="26" xfId="1" applyNumberFormat="1" applyFont="1" applyFill="1" applyBorder="1"/>
    <xf numFmtId="164" fontId="0" fillId="0" borderId="27" xfId="1" applyNumberFormat="1" applyFont="1" applyFill="1" applyBorder="1"/>
    <xf numFmtId="9" fontId="0" fillId="0" borderId="28" xfId="2" applyFont="1" applyFill="1" applyBorder="1" applyAlignment="1">
      <alignment horizontal="right"/>
    </xf>
    <xf numFmtId="9" fontId="0" fillId="0" borderId="24" xfId="2" applyFont="1" applyFill="1" applyBorder="1" applyAlignment="1">
      <alignment horizontal="right"/>
    </xf>
    <xf numFmtId="9" fontId="0" fillId="0" borderId="25" xfId="2" applyFont="1" applyFill="1" applyBorder="1" applyAlignment="1">
      <alignment horizontal="right"/>
    </xf>
    <xf numFmtId="9" fontId="0" fillId="0" borderId="26" xfId="2" applyFont="1" applyFill="1" applyBorder="1" applyAlignment="1">
      <alignment horizontal="right"/>
    </xf>
    <xf numFmtId="9" fontId="0" fillId="0" borderId="27" xfId="2" applyFont="1" applyFill="1" applyBorder="1" applyAlignment="1">
      <alignment horizontal="right"/>
    </xf>
    <xf numFmtId="164" fontId="2" fillId="0" borderId="23" xfId="1" applyNumberFormat="1" applyFont="1" applyFill="1" applyBorder="1"/>
    <xf numFmtId="164" fontId="2" fillId="0" borderId="24" xfId="1" applyNumberFormat="1" applyFont="1" applyFill="1" applyBorder="1"/>
    <xf numFmtId="164" fontId="2" fillId="0" borderId="25" xfId="1" applyNumberFormat="1" applyFont="1" applyFill="1" applyBorder="1"/>
    <xf numFmtId="164" fontId="2" fillId="0" borderId="26" xfId="1" applyNumberFormat="1" applyFont="1" applyFill="1" applyBorder="1"/>
    <xf numFmtId="164" fontId="2" fillId="0" borderId="27" xfId="1" applyNumberFormat="1" applyFont="1" applyFill="1" applyBorder="1"/>
    <xf numFmtId="9" fontId="2" fillId="0" borderId="28" xfId="2" applyFont="1" applyFill="1" applyBorder="1" applyAlignment="1">
      <alignment horizontal="right"/>
    </xf>
    <xf numFmtId="9" fontId="2" fillId="0" borderId="24" xfId="2" applyFont="1" applyFill="1" applyBorder="1" applyAlignment="1">
      <alignment horizontal="right"/>
    </xf>
    <xf numFmtId="9" fontId="2" fillId="0" borderId="25" xfId="2" applyFont="1" applyFill="1" applyBorder="1" applyAlignment="1">
      <alignment horizontal="right"/>
    </xf>
    <xf numFmtId="9" fontId="2" fillId="0" borderId="26" xfId="2" applyFont="1" applyFill="1" applyBorder="1" applyAlignment="1">
      <alignment horizontal="right"/>
    </xf>
    <xf numFmtId="9" fontId="2" fillId="0" borderId="27" xfId="2" applyFont="1" applyFill="1" applyBorder="1" applyAlignment="1">
      <alignment horizontal="right"/>
    </xf>
    <xf numFmtId="164" fontId="2" fillId="0" borderId="0" xfId="1" applyNumberFormat="1" applyFont="1" applyFill="1"/>
    <xf numFmtId="164" fontId="2" fillId="0" borderId="29" xfId="1" applyNumberFormat="1" applyFont="1" applyFill="1" applyBorder="1"/>
    <xf numFmtId="164" fontId="2" fillId="0" borderId="14" xfId="1" applyNumberFormat="1" applyFont="1" applyFill="1" applyBorder="1"/>
    <xf numFmtId="164" fontId="2" fillId="0" borderId="15" xfId="1" applyNumberFormat="1" applyFont="1" applyFill="1" applyBorder="1"/>
    <xf numFmtId="164" fontId="2" fillId="0" borderId="16" xfId="1" applyNumberFormat="1" applyFont="1" applyFill="1" applyBorder="1"/>
    <xf numFmtId="164" fontId="2" fillId="0" borderId="30" xfId="1" applyNumberFormat="1" applyFont="1" applyFill="1" applyBorder="1"/>
    <xf numFmtId="9" fontId="2" fillId="0" borderId="31" xfId="2" applyFont="1" applyFill="1" applyBorder="1" applyAlignment="1">
      <alignment horizontal="right"/>
    </xf>
    <xf numFmtId="9" fontId="2" fillId="0" borderId="14" xfId="2" applyFont="1" applyFill="1" applyBorder="1" applyAlignment="1">
      <alignment horizontal="right"/>
    </xf>
    <xf numFmtId="9" fontId="2" fillId="0" borderId="15" xfId="2" applyFont="1" applyFill="1" applyBorder="1" applyAlignment="1">
      <alignment horizontal="right"/>
    </xf>
    <xf numFmtId="9" fontId="2" fillId="0" borderId="16" xfId="2" applyFont="1" applyFill="1" applyBorder="1" applyAlignment="1">
      <alignment horizontal="right"/>
    </xf>
    <xf numFmtId="9" fontId="2" fillId="0" borderId="30" xfId="2" applyFont="1" applyFill="1" applyBorder="1" applyAlignment="1">
      <alignment horizontal="right"/>
    </xf>
    <xf numFmtId="164" fontId="2" fillId="0" borderId="1" xfId="1" applyNumberFormat="1" applyFont="1" applyFill="1" applyBorder="1"/>
    <xf numFmtId="164" fontId="2" fillId="0" borderId="2" xfId="1" applyNumberFormat="1" applyFont="1" applyFill="1" applyBorder="1"/>
    <xf numFmtId="164" fontId="2" fillId="0" borderId="3" xfId="1" applyNumberFormat="1" applyFont="1" applyFill="1" applyBorder="1"/>
    <xf numFmtId="164" fontId="2" fillId="0" borderId="0" xfId="1" applyNumberFormat="1" applyFont="1" applyFill="1" applyAlignment="1">
      <alignment horizontal="right"/>
    </xf>
    <xf numFmtId="164" fontId="0" fillId="0" borderId="4" xfId="1" applyNumberFormat="1" applyFont="1" applyFill="1" applyBorder="1"/>
    <xf numFmtId="164" fontId="0" fillId="0" borderId="0" xfId="1" applyNumberFormat="1" applyFont="1" applyFill="1" applyBorder="1"/>
    <xf numFmtId="164" fontId="0" fillId="0" borderId="5" xfId="1" applyNumberFormat="1" applyFont="1" applyFill="1" applyBorder="1"/>
    <xf numFmtId="164" fontId="2" fillId="0" borderId="32" xfId="1" applyNumberFormat="1" applyFont="1" applyFill="1" applyBorder="1"/>
    <xf numFmtId="164" fontId="2" fillId="0" borderId="33" xfId="1" applyNumberFormat="1" applyFont="1" applyFill="1" applyBorder="1"/>
    <xf numFmtId="164" fontId="0" fillId="0" borderId="23" xfId="1" applyNumberFormat="1" applyFont="1" applyFill="1" applyBorder="1" applyAlignment="1">
      <alignment horizontal="left" indent="1"/>
    </xf>
    <xf numFmtId="164" fontId="0" fillId="0" borderId="32" xfId="1" applyNumberFormat="1" applyFont="1" applyFill="1" applyBorder="1"/>
    <xf numFmtId="164" fontId="2" fillId="0" borderId="18" xfId="1" applyNumberFormat="1" applyFont="1" applyFill="1" applyBorder="1" applyAlignment="1">
      <alignment horizontal="left" indent="1"/>
    </xf>
    <xf numFmtId="164" fontId="2" fillId="0" borderId="19" xfId="1" applyNumberFormat="1" applyFont="1" applyFill="1" applyBorder="1"/>
    <xf numFmtId="164" fontId="2" fillId="0" borderId="34" xfId="1" applyNumberFormat="1" applyFont="1" applyFill="1" applyBorder="1" applyAlignment="1">
      <alignment horizontal="center"/>
    </xf>
    <xf numFmtId="164" fontId="2" fillId="2" borderId="2" xfId="1" quotePrefix="1" applyNumberFormat="1" applyFont="1" applyFill="1" applyBorder="1" applyAlignment="1"/>
    <xf numFmtId="164" fontId="0" fillId="2" borderId="33" xfId="1" applyNumberFormat="1" applyFont="1" applyFill="1" applyBorder="1"/>
    <xf numFmtId="0" fontId="2" fillId="0" borderId="0" xfId="0" applyFont="1"/>
    <xf numFmtId="0" fontId="0" fillId="0" borderId="0" xfId="0" applyAlignment="1">
      <alignment vertical="top"/>
    </xf>
    <xf numFmtId="49" fontId="0" fillId="2" borderId="0" xfId="1" applyNumberFormat="1" applyFont="1" applyFill="1" applyBorder="1" applyAlignment="1">
      <alignment wrapText="1"/>
    </xf>
    <xf numFmtId="0" fontId="2" fillId="3" borderId="6" xfId="1" applyNumberFormat="1" applyFont="1" applyFill="1" applyBorder="1" applyAlignment="1">
      <alignment horizontal="center" wrapText="1"/>
    </xf>
    <xf numFmtId="49" fontId="0" fillId="0" borderId="23" xfId="1" applyNumberFormat="1" applyFont="1" applyFill="1" applyBorder="1"/>
    <xf numFmtId="0" fontId="0" fillId="0" borderId="0" xfId="0" applyAlignment="1">
      <alignment horizontal="left" vertical="top" wrapText="1"/>
    </xf>
    <xf numFmtId="164" fontId="3" fillId="0" borderId="0" xfId="1" applyNumberFormat="1" applyFont="1" applyFill="1" applyAlignment="1">
      <alignment horizontal="center"/>
    </xf>
    <xf numFmtId="164" fontId="2" fillId="0" borderId="12" xfId="1" applyNumberFormat="1" applyFont="1" applyFill="1" applyBorder="1" applyAlignment="1">
      <alignment horizontal="center" wrapText="1"/>
    </xf>
    <xf numFmtId="164" fontId="2" fillId="0" borderId="13" xfId="1" applyNumberFormat="1" applyFont="1" applyFill="1" applyBorder="1" applyAlignment="1">
      <alignment horizontal="center" wrapText="1"/>
    </xf>
  </cellXfs>
  <cellStyles count="4">
    <cellStyle name="Comma" xfId="1" builtinId="3"/>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PB%20Budget\Private\2016-17%20Budget%20Process\Budget%20Process\4.0%20Submission%20Review\Hearing%20Tools\FY17%20Budget%20Hearing%20Data_Fina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ezelman\Downloads\Represented%20vs%20Non%20Represented-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port Selectors"/>
      <sheetName val="charts"/>
      <sheetName val="Funds Retention &amp; Startup"/>
      <sheetName val="Funds Retention &amp; Startup Pull"/>
      <sheetName val="E98234456D5949B69FF8E9ACAAE5FE0"/>
      <sheetName val="Cuts FY17"/>
      <sheetName val="Pledges"/>
      <sheetName val="FFE"/>
    </sheetNames>
    <sheetDataSet>
      <sheetData sheetId="0">
        <row r="2">
          <cell r="A2" t="str">
            <v>FY11</v>
          </cell>
          <cell r="B2" t="str">
            <v>Operating Budget</v>
          </cell>
          <cell r="C2" t="str">
            <v>Working</v>
          </cell>
          <cell r="D2" t="str">
            <v>Current Funds</v>
          </cell>
          <cell r="E2" t="str">
            <v>YearTotal</v>
          </cell>
          <cell r="F2" t="str">
            <v>Chart1</v>
          </cell>
          <cell r="G2" t="str">
            <v>Chart2</v>
          </cell>
          <cell r="H2" t="str">
            <v>Periodic</v>
          </cell>
          <cell r="I2" t="str">
            <v xml:space="preserve">     1_COLLS - Letters &amp; Science</v>
          </cell>
        </row>
        <row r="3">
          <cell r="A3" t="str">
            <v>FY12</v>
          </cell>
          <cell r="B3" t="str">
            <v>Forecast</v>
          </cell>
          <cell r="C3" t="str">
            <v>Planner Submission</v>
          </cell>
          <cell r="D3" t="str">
            <v>Unrestricted Funds</v>
          </cell>
          <cell r="E3" t="str">
            <v>Q1</v>
          </cell>
          <cell r="H3" t="str">
            <v>YTD</v>
          </cell>
          <cell r="I3" t="str">
            <v xml:space="preserve">          1_COL1S - L&amp;S Core</v>
          </cell>
        </row>
        <row r="4">
          <cell r="A4" t="str">
            <v>FY13</v>
          </cell>
          <cell r="B4" t="str">
            <v>Actual</v>
          </cell>
          <cell r="C4" t="str">
            <v>Final</v>
          </cell>
          <cell r="D4" t="str">
            <v>Designated</v>
          </cell>
          <cell r="E4" t="str">
            <v>Q2</v>
          </cell>
          <cell r="I4" t="str">
            <v xml:space="preserve">          1_LS1BS - L&amp;S Biological Sciences</v>
          </cell>
        </row>
        <row r="5">
          <cell r="A5" t="str">
            <v>2013-14</v>
          </cell>
          <cell r="D5" t="str">
            <v>Restricted Gift Funds</v>
          </cell>
          <cell r="E5" t="str">
            <v>Q3</v>
          </cell>
          <cell r="I5" t="str">
            <v xml:space="preserve">          1_LS1HU - L&amp;S Arts &amp; Humanities</v>
          </cell>
        </row>
        <row r="6">
          <cell r="A6" t="str">
            <v>2014-15</v>
          </cell>
          <cell r="D6" t="str">
            <v>Restricted Endowments and FFEs Funds</v>
          </cell>
          <cell r="E6" t="str">
            <v>Q4</v>
          </cell>
          <cell r="I6" t="str">
            <v xml:space="preserve">          1_LS1PS - L&amp;S Math &amp; Physical Sci</v>
          </cell>
        </row>
        <row r="7">
          <cell r="A7" t="str">
            <v>2015-16</v>
          </cell>
          <cell r="D7" t="str">
            <v>Current Funds Excluding C&amp;G</v>
          </cell>
          <cell r="E7" t="str">
            <v>Jul</v>
          </cell>
          <cell r="I7" t="str">
            <v xml:space="preserve">          1_LS1SS - L&amp;S Social Sciences</v>
          </cell>
        </row>
        <row r="8">
          <cell r="A8" t="str">
            <v>2016-17</v>
          </cell>
          <cell r="D8" t="str">
            <v>Contracts and Grants</v>
          </cell>
          <cell r="E8" t="str">
            <v>Aug</v>
          </cell>
          <cell r="I8" t="str">
            <v xml:space="preserve">          1_LS1UI - L&amp;S Undergraduate Division</v>
          </cell>
        </row>
        <row r="9">
          <cell r="E9" t="str">
            <v>Sep</v>
          </cell>
          <cell r="I9" t="str">
            <v xml:space="preserve">     1_COLLE - Colleges</v>
          </cell>
        </row>
        <row r="10">
          <cell r="E10" t="str">
            <v>Oct</v>
          </cell>
          <cell r="I10" t="str">
            <v xml:space="preserve">          1_CENVD - Col of Environmental Design</v>
          </cell>
        </row>
        <row r="11">
          <cell r="E11" t="str">
            <v>Nov</v>
          </cell>
          <cell r="I11" t="str">
            <v xml:space="preserve">          1_CO1NR - College of Natural Resources</v>
          </cell>
        </row>
        <row r="12">
          <cell r="E12" t="str">
            <v>Dec</v>
          </cell>
          <cell r="I12" t="str">
            <v xml:space="preserve">          1_COCHM - College of Chemistry</v>
          </cell>
        </row>
        <row r="13">
          <cell r="E13" t="str">
            <v>Jan</v>
          </cell>
          <cell r="I13" t="str">
            <v xml:space="preserve">          1_COENG - College of Engineering</v>
          </cell>
        </row>
        <row r="14">
          <cell r="E14" t="str">
            <v>Feb</v>
          </cell>
          <cell r="I14" t="str">
            <v xml:space="preserve">     1_SCHOL - Schools</v>
          </cell>
        </row>
        <row r="15">
          <cell r="E15" t="str">
            <v>Mar</v>
          </cell>
          <cell r="I15" t="str">
            <v xml:space="preserve">          1_BOALT - Boalt School of Law</v>
          </cell>
        </row>
        <row r="16">
          <cell r="E16" t="str">
            <v>Apr</v>
          </cell>
          <cell r="I16" t="str">
            <v xml:space="preserve">          1_GSCPP - Goldman Sch of Public Policy</v>
          </cell>
        </row>
        <row r="17">
          <cell r="E17" t="str">
            <v>May</v>
          </cell>
          <cell r="I17" t="str">
            <v xml:space="preserve">          1_HAAS3 - Haas School of Business</v>
          </cell>
        </row>
        <row r="18">
          <cell r="E18" t="str">
            <v>Jun</v>
          </cell>
          <cell r="I18" t="str">
            <v xml:space="preserve">          1_SC1OP - School of Optometry</v>
          </cell>
        </row>
        <row r="19">
          <cell r="I19" t="str">
            <v xml:space="preserve">          1_SC1PH - School of Public Health</v>
          </cell>
        </row>
        <row r="20">
          <cell r="I20" t="str">
            <v xml:space="preserve">          1_SCEDU - Graduate School of Education</v>
          </cell>
        </row>
        <row r="21">
          <cell r="I21" t="str">
            <v xml:space="preserve">          1_SCHSW - School of Social Welfare</v>
          </cell>
        </row>
        <row r="22">
          <cell r="I22" t="str">
            <v xml:space="preserve">          1_SCJOU - School of Journalism</v>
          </cell>
        </row>
        <row r="23">
          <cell r="I23" t="str">
            <v xml:space="preserve">          1_SCSIM - School of Information</v>
          </cell>
        </row>
        <row r="24">
          <cell r="I24" t="str">
            <v xml:space="preserve">     1_OACAD - Other Academic</v>
          </cell>
        </row>
        <row r="25">
          <cell r="I25" t="str">
            <v xml:space="preserve">          1_ACADS - Academic Senate</v>
          </cell>
        </row>
        <row r="26">
          <cell r="I26" t="str">
            <v xml:space="preserve">          1_EVCP3 - Academic Core</v>
          </cell>
        </row>
        <row r="27">
          <cell r="I27" t="str">
            <v xml:space="preserve">          1_OT1VP - Office for the Faculty</v>
          </cell>
        </row>
        <row r="28">
          <cell r="I28" t="str">
            <v xml:space="preserve">          1_SAFP3 - Strategic Acad and Fac Plan</v>
          </cell>
        </row>
        <row r="29">
          <cell r="I29" t="str">
            <v xml:space="preserve">          1_SSALL - Summer Sessn, Study Abrd, OLLI</v>
          </cell>
        </row>
        <row r="30">
          <cell r="I30" t="str">
            <v xml:space="preserve">          1_UCLIB - UC Library</v>
          </cell>
        </row>
        <row r="31">
          <cell r="I31" t="str">
            <v xml:space="preserve">          1_UNEX3 - University Extension</v>
          </cell>
        </row>
        <row r="32">
          <cell r="I32" t="str">
            <v xml:space="preserve">          1_VPAPF - Undergraduate Education</v>
          </cell>
        </row>
        <row r="33">
          <cell r="I33" t="str">
            <v xml:space="preserve">          1_VR1GD - Graduate Division</v>
          </cell>
        </row>
        <row r="34">
          <cell r="I34" t="str">
            <v xml:space="preserve">     1_VCRES - Research, Policy, Planng &amp; Adm</v>
          </cell>
        </row>
        <row r="35">
          <cell r="I35" t="str">
            <v xml:space="preserve">          1_VCRAC - Academic Research Units</v>
          </cell>
        </row>
        <row r="36">
          <cell r="I36" t="str">
            <v xml:space="preserve">          1_VCRAU - Research Administrative Units</v>
          </cell>
        </row>
        <row r="37">
          <cell r="I37" t="str">
            <v xml:space="preserve">          1_VCRMS - Res Museum &amp; Field Stations</v>
          </cell>
        </row>
        <row r="38">
          <cell r="I38" t="str">
            <v xml:space="preserve">     1_CAMSU - Campus Support</v>
          </cell>
        </row>
        <row r="39">
          <cell r="I39" t="str">
            <v xml:space="preserve">          1_ATHLE - Athletics</v>
          </cell>
        </row>
        <row r="40">
          <cell r="I40" t="str">
            <v xml:space="preserve">          1_CALPF - Cal Performances_SMA</v>
          </cell>
        </row>
        <row r="41">
          <cell r="I41" t="str">
            <v xml:space="preserve">          1_CALPF - Cal Performances_SMA</v>
          </cell>
        </row>
        <row r="42">
          <cell r="I42" t="str">
            <v xml:space="preserve">          1_CHANL - Campus Support Core</v>
          </cell>
        </row>
        <row r="43">
          <cell r="I43" t="str">
            <v xml:space="preserve">          1_MU1FA - Art Mus &amp; Pacific Film Archive</v>
          </cell>
        </row>
        <row r="44">
          <cell r="I44" t="str">
            <v xml:space="preserve">          1_UCRLO - University Relations</v>
          </cell>
        </row>
        <row r="45">
          <cell r="I45" t="str">
            <v xml:space="preserve">          1_VCBAS - Administration &amp; Finance</v>
          </cell>
        </row>
        <row r="46">
          <cell r="I46" t="str">
            <v xml:space="preserve">          1_VCCPD - Real Estate</v>
          </cell>
        </row>
        <row r="47">
          <cell r="I47" t="str">
            <v xml:space="preserve">          1_VCEI3 - Equity &amp; Inclusion Div</v>
          </cell>
        </row>
        <row r="48">
          <cell r="I48" t="str">
            <v xml:space="preserve">          1_VCUGA - Student Affairs</v>
          </cell>
        </row>
        <row r="49">
          <cell r="I49" t="str">
            <v xml:space="preserve">     1_CENLD - Central Ledger</v>
          </cell>
        </row>
        <row r="50">
          <cell r="I50" t="str">
            <v xml:space="preserve">          1_ACCTL - Central Accounting Ledger</v>
          </cell>
        </row>
        <row r="51">
          <cell r="I51" t="str">
            <v xml:space="preserve">          1_CENRL - Central Resource Ledger</v>
          </cell>
        </row>
        <row r="52">
          <cell r="I52" t="str">
            <v>1_UCBKL - University of Cal Berkeley</v>
          </cell>
        </row>
        <row r="53">
          <cell r="I53">
            <v>0</v>
          </cell>
        </row>
      </sheetData>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4 Payroll"/>
      <sheetName val="Ladder"/>
      <sheetName val="Unit Codes"/>
      <sheetName val="LU Table"/>
      <sheetName val="Pivot 1"/>
      <sheetName val="Pivot 1 Results"/>
      <sheetName val="% Share"/>
      <sheetName val="FINAL"/>
    </sheetNames>
    <sheetDataSet>
      <sheetData sheetId="0"/>
      <sheetData sheetId="1"/>
      <sheetData sheetId="2"/>
      <sheetData sheetId="3">
        <row r="5">
          <cell r="A5" t="str">
            <v>BX</v>
          </cell>
          <cell r="B5" t="str">
            <v>Academic Student Employee Unit</v>
          </cell>
          <cell r="C5" t="str">
            <v>Represented</v>
          </cell>
        </row>
        <row r="6">
          <cell r="A6" t="str">
            <v>CX</v>
          </cell>
          <cell r="B6" t="str">
            <v>Clerical and Allied Services Unit</v>
          </cell>
          <cell r="C6" t="str">
            <v>Represented</v>
          </cell>
        </row>
        <row r="7">
          <cell r="A7" t="str">
            <v>EX</v>
          </cell>
          <cell r="B7" t="str">
            <v>Patient Care Technical Unit</v>
          </cell>
          <cell r="C7" t="str">
            <v>Represented</v>
          </cell>
        </row>
        <row r="8">
          <cell r="A8" t="str">
            <v>GS</v>
          </cell>
          <cell r="B8" t="str">
            <v>Printing Trades Unit</v>
          </cell>
          <cell r="C8" t="str">
            <v>Represented</v>
          </cell>
        </row>
        <row r="9">
          <cell r="A9" t="str">
            <v>HX</v>
          </cell>
          <cell r="B9" t="str">
            <v>Hospital Residual Professional Unit</v>
          </cell>
          <cell r="C9" t="str">
            <v>Represented</v>
          </cell>
        </row>
        <row r="10">
          <cell r="A10" t="str">
            <v>IX</v>
          </cell>
          <cell r="B10" t="str">
            <v>Non-Senate Instructional Unit</v>
          </cell>
          <cell r="C10" t="str">
            <v>Represented</v>
          </cell>
        </row>
        <row r="11">
          <cell r="A11" t="str">
            <v>KB</v>
          </cell>
          <cell r="B11" t="str">
            <v>Skilled Crafts Unit</v>
          </cell>
          <cell r="C11" t="str">
            <v>Represented</v>
          </cell>
        </row>
        <row r="12">
          <cell r="A12" t="str">
            <v>LX</v>
          </cell>
          <cell r="B12" t="str">
            <v>Librarians Unit</v>
          </cell>
          <cell r="C12" t="str">
            <v>Represented</v>
          </cell>
        </row>
        <row r="13">
          <cell r="A13" t="str">
            <v>NX</v>
          </cell>
          <cell r="B13" t="str">
            <v>Registered Nurses Unit</v>
          </cell>
          <cell r="C13" t="str">
            <v>Represented</v>
          </cell>
        </row>
        <row r="14">
          <cell r="A14" t="str">
            <v>PA</v>
          </cell>
          <cell r="B14" t="str">
            <v>Police Officers Unit</v>
          </cell>
          <cell r="C14" t="str">
            <v>Represented</v>
          </cell>
        </row>
        <row r="15">
          <cell r="A15" t="str">
            <v>RX</v>
          </cell>
          <cell r="B15" t="str">
            <v>Staff Research Professional Unit</v>
          </cell>
          <cell r="C15" t="str">
            <v>Represented</v>
          </cell>
        </row>
        <row r="16">
          <cell r="A16" t="str">
            <v>PX</v>
          </cell>
          <cell r="B16" t="str">
            <v>Postdoctoral Scholars</v>
          </cell>
          <cell r="C16" t="str">
            <v>Represented</v>
          </cell>
        </row>
        <row r="17">
          <cell r="A17" t="str">
            <v>SX</v>
          </cell>
          <cell r="B17" t="str">
            <v>Service Unit</v>
          </cell>
          <cell r="C17" t="str">
            <v>Represented</v>
          </cell>
        </row>
        <row r="18">
          <cell r="A18" t="str">
            <v>TX</v>
          </cell>
          <cell r="B18" t="str">
            <v>Technical Unit</v>
          </cell>
          <cell r="C18" t="str">
            <v>Represented</v>
          </cell>
        </row>
        <row r="19">
          <cell r="A19">
            <v>99</v>
          </cell>
          <cell r="B19" t="str">
            <v>Non-Represented Employees</v>
          </cell>
          <cell r="C19" t="str">
            <v>Non Represented</v>
          </cell>
        </row>
        <row r="20">
          <cell r="A20" t="str">
            <v>A1</v>
          </cell>
          <cell r="B20" t="str">
            <v>Senate Faculty and Equivalents</v>
          </cell>
          <cell r="C20" t="str">
            <v>Non Represented</v>
          </cell>
        </row>
        <row r="21">
          <cell r="A21" t="str">
            <v>FX</v>
          </cell>
          <cell r="B21" t="str">
            <v>Non-Senate Academic Researchers</v>
          </cell>
          <cell r="C21" t="str">
            <v>Non Represented</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7.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
  <sheetViews>
    <sheetView workbookViewId="0">
      <selection activeCell="B6" sqref="B6"/>
    </sheetView>
  </sheetViews>
  <sheetFormatPr defaultRowHeight="15" x14ac:dyDescent="0.25"/>
  <cols>
    <col min="1" max="1" width="2.85546875" customWidth="1"/>
  </cols>
  <sheetData>
    <row r="1" spans="1:13" x14ac:dyDescent="0.25">
      <c r="A1" s="82" t="s">
        <v>63</v>
      </c>
    </row>
    <row r="3" spans="1:13" s="83" customFormat="1" ht="15.6" customHeight="1" x14ac:dyDescent="0.25">
      <c r="A3" s="83">
        <v>1</v>
      </c>
      <c r="B3" s="83" t="s">
        <v>61</v>
      </c>
    </row>
    <row r="4" spans="1:13" s="83" customFormat="1" ht="15.6" customHeight="1" x14ac:dyDescent="0.25">
      <c r="A4" s="83">
        <f t="shared" ref="A4:A5" si="0">A3+1</f>
        <v>2</v>
      </c>
      <c r="B4" s="83" t="s">
        <v>64</v>
      </c>
    </row>
    <row r="5" spans="1:13" s="83" customFormat="1" ht="29.45" customHeight="1" x14ac:dyDescent="0.25">
      <c r="A5" s="83">
        <f t="shared" si="0"/>
        <v>3</v>
      </c>
      <c r="B5" s="87" t="s">
        <v>69</v>
      </c>
      <c r="C5" s="87"/>
      <c r="D5" s="87"/>
      <c r="E5" s="87"/>
      <c r="F5" s="87"/>
      <c r="G5" s="87"/>
      <c r="H5" s="87"/>
      <c r="I5" s="87"/>
      <c r="J5" s="87"/>
      <c r="K5" s="87"/>
      <c r="L5" s="87"/>
      <c r="M5" s="87"/>
    </row>
    <row r="6" spans="1:13" s="83" customFormat="1" ht="15.6" customHeight="1" x14ac:dyDescent="0.25">
      <c r="A6" s="83">
        <f>A5+1</f>
        <v>4</v>
      </c>
      <c r="B6" s="83" t="s">
        <v>62</v>
      </c>
    </row>
    <row r="7" spans="1:13" s="83" customFormat="1" ht="29.45" customHeight="1" x14ac:dyDescent="0.25">
      <c r="A7" s="83">
        <f>A6+1</f>
        <v>5</v>
      </c>
      <c r="B7" s="87" t="s">
        <v>65</v>
      </c>
      <c r="C7" s="87"/>
      <c r="D7" s="87"/>
      <c r="E7" s="87"/>
      <c r="F7" s="87"/>
      <c r="G7" s="87"/>
      <c r="H7" s="87"/>
      <c r="I7" s="87"/>
      <c r="J7" s="87"/>
      <c r="K7" s="87"/>
      <c r="L7" s="87"/>
      <c r="M7" s="87"/>
    </row>
  </sheetData>
  <mergeCells count="2">
    <mergeCell ref="B5:M5"/>
    <mergeCell ref="B7:M7"/>
  </mergeCells>
  <pageMargins left="0.7" right="0.7" top="0.75" bottom="0.75" header="0.3" footer="0.3"/>
  <pageSetup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tabSelected="1" topLeftCell="A21" workbookViewId="0">
      <selection activeCell="S27" sqref="S27"/>
    </sheetView>
  </sheetViews>
  <sheetFormatPr defaultColWidth="8.85546875" defaultRowHeight="15" outlineLevelRow="1" x14ac:dyDescent="0.25"/>
  <cols>
    <col min="1" max="1" width="46.85546875" style="2" bestFit="1" customWidth="1"/>
    <col min="2" max="5" width="13.5703125" style="2" customWidth="1"/>
    <col min="6" max="6" width="14.140625" style="2" customWidth="1"/>
    <col min="7" max="8" width="13.5703125" style="2" customWidth="1"/>
    <col min="9" max="9" width="10.140625" style="3" customWidth="1"/>
    <col min="10" max="12" width="9.28515625" style="2" customWidth="1"/>
    <col min="13" max="14" width="13.5703125" style="2" customWidth="1"/>
    <col min="15" max="15" width="10.140625" style="3" customWidth="1"/>
    <col min="16" max="16" width="9.28515625" style="2" customWidth="1"/>
    <col min="17" max="16384" width="8.85546875" style="2"/>
  </cols>
  <sheetData>
    <row r="1" spans="1:16" s="1" customFormat="1" ht="18.75" x14ac:dyDescent="0.3">
      <c r="A1" s="88" t="s">
        <v>0</v>
      </c>
      <c r="B1" s="88"/>
      <c r="C1" s="88"/>
      <c r="D1" s="88"/>
      <c r="E1" s="88"/>
      <c r="F1" s="88"/>
      <c r="G1" s="88"/>
      <c r="H1" s="88"/>
      <c r="I1" s="88"/>
      <c r="J1" s="88"/>
      <c r="K1" s="88"/>
      <c r="L1" s="88"/>
      <c r="M1" s="88"/>
      <c r="N1" s="88"/>
      <c r="O1" s="88"/>
      <c r="P1" s="88"/>
    </row>
    <row r="2" spans="1:16" s="1" customFormat="1" ht="18.75" x14ac:dyDescent="0.3">
      <c r="A2" s="88" t="str">
        <f>MID(B5,11,LEN(B5)-10)</f>
        <v>University of Cal Berkeley</v>
      </c>
      <c r="B2" s="88"/>
      <c r="C2" s="88"/>
      <c r="D2" s="88"/>
      <c r="E2" s="88"/>
      <c r="F2" s="88"/>
      <c r="G2" s="88"/>
      <c r="H2" s="88"/>
      <c r="I2" s="88"/>
      <c r="J2" s="88"/>
      <c r="K2" s="88"/>
      <c r="L2" s="88"/>
      <c r="M2" s="88"/>
      <c r="N2" s="88"/>
      <c r="O2" s="88"/>
      <c r="P2" s="88"/>
    </row>
    <row r="4" spans="1:16" ht="15.75" thickBot="1" x14ac:dyDescent="0.3"/>
    <row r="5" spans="1:16" s="9" customFormat="1" ht="15.75" thickBot="1" x14ac:dyDescent="0.3">
      <c r="A5" s="4"/>
      <c r="B5" s="80" t="s">
        <v>1</v>
      </c>
      <c r="C5" s="5"/>
      <c r="D5" s="5"/>
      <c r="E5" s="5"/>
      <c r="F5" s="6" t="s">
        <v>2</v>
      </c>
      <c r="G5" s="5"/>
      <c r="H5" s="5"/>
      <c r="I5" s="7"/>
      <c r="J5" s="5"/>
      <c r="K5" s="5"/>
      <c r="L5" s="8"/>
      <c r="M5" s="6"/>
      <c r="N5" s="5"/>
      <c r="O5" s="7"/>
      <c r="P5" s="8"/>
    </row>
    <row r="6" spans="1:16" s="9" customFormat="1" ht="30" hidden="1" outlineLevel="1" x14ac:dyDescent="0.25">
      <c r="A6" s="10"/>
      <c r="B6" s="11" t="s">
        <v>3</v>
      </c>
      <c r="C6" s="11" t="s">
        <v>3</v>
      </c>
      <c r="D6" s="11" t="s">
        <v>3</v>
      </c>
      <c r="E6" s="11" t="s">
        <v>3</v>
      </c>
      <c r="F6" s="11" t="s">
        <v>3</v>
      </c>
      <c r="G6" s="11" t="s">
        <v>3</v>
      </c>
      <c r="H6" s="12"/>
      <c r="I6" s="13"/>
      <c r="J6" s="12"/>
      <c r="K6" s="12"/>
      <c r="L6" s="14"/>
      <c r="M6" s="11" t="s">
        <v>3</v>
      </c>
      <c r="N6" s="12"/>
      <c r="O6" s="13"/>
      <c r="P6" s="12"/>
    </row>
    <row r="7" spans="1:16" s="9" customFormat="1" hidden="1" outlineLevel="1" x14ac:dyDescent="0.25">
      <c r="A7" s="10"/>
      <c r="B7" s="15" t="s">
        <v>4</v>
      </c>
      <c r="C7" s="15" t="s">
        <v>4</v>
      </c>
      <c r="D7" s="15" t="s">
        <v>4</v>
      </c>
      <c r="E7" s="15" t="s">
        <v>4</v>
      </c>
      <c r="F7" s="15" t="s">
        <v>4</v>
      </c>
      <c r="G7" s="15" t="s">
        <v>4</v>
      </c>
      <c r="H7" s="12"/>
      <c r="I7" s="13"/>
      <c r="J7" s="12"/>
      <c r="K7" s="12"/>
      <c r="L7" s="14"/>
      <c r="M7" s="15" t="s">
        <v>4</v>
      </c>
      <c r="N7" s="12"/>
      <c r="O7" s="13"/>
      <c r="P7" s="12"/>
    </row>
    <row r="8" spans="1:16" s="9" customFormat="1" hidden="1" outlineLevel="1" x14ac:dyDescent="0.25">
      <c r="A8" s="10"/>
      <c r="B8" s="15" t="s">
        <v>5</v>
      </c>
      <c r="C8" s="15" t="s">
        <v>5</v>
      </c>
      <c r="D8" s="15" t="s">
        <v>5</v>
      </c>
      <c r="E8" s="15" t="s">
        <v>5</v>
      </c>
      <c r="F8" s="15" t="s">
        <v>5</v>
      </c>
      <c r="G8" s="15" t="s">
        <v>5</v>
      </c>
      <c r="H8" s="12"/>
      <c r="I8" s="13"/>
      <c r="J8" s="12"/>
      <c r="K8" s="12"/>
      <c r="L8" s="14"/>
      <c r="M8" s="15" t="s">
        <v>5</v>
      </c>
      <c r="N8" s="12"/>
      <c r="O8" s="13"/>
      <c r="P8" s="12"/>
    </row>
    <row r="9" spans="1:16" s="9" customFormat="1" ht="30" hidden="1" outlineLevel="1" x14ac:dyDescent="0.25">
      <c r="A9" s="10"/>
      <c r="B9" s="11" t="s">
        <v>6</v>
      </c>
      <c r="C9" s="11" t="s">
        <v>6</v>
      </c>
      <c r="D9" s="11" t="s">
        <v>6</v>
      </c>
      <c r="E9" s="11" t="s">
        <v>6</v>
      </c>
      <c r="F9" s="11" t="s">
        <v>6</v>
      </c>
      <c r="G9" s="11" t="s">
        <v>6</v>
      </c>
      <c r="H9" s="12"/>
      <c r="I9" s="13"/>
      <c r="J9" s="12"/>
      <c r="K9" s="12"/>
      <c r="L9" s="14"/>
      <c r="M9" s="11" t="s">
        <v>6</v>
      </c>
      <c r="N9" s="12"/>
      <c r="O9" s="13"/>
      <c r="P9" s="12"/>
    </row>
    <row r="10" spans="1:16" s="9" customFormat="1" hidden="1" outlineLevel="1" x14ac:dyDescent="0.25">
      <c r="A10" s="10"/>
      <c r="B10" s="11" t="s">
        <v>7</v>
      </c>
      <c r="C10" s="11" t="s">
        <v>7</v>
      </c>
      <c r="D10" s="11" t="s">
        <v>7</v>
      </c>
      <c r="E10" s="11" t="s">
        <v>7</v>
      </c>
      <c r="F10" s="11" t="s">
        <v>7</v>
      </c>
      <c r="G10" s="11" t="s">
        <v>7</v>
      </c>
      <c r="H10" s="12"/>
      <c r="I10" s="13"/>
      <c r="J10" s="12"/>
      <c r="K10" s="12"/>
      <c r="L10" s="14"/>
      <c r="M10" s="84" t="s">
        <v>7</v>
      </c>
      <c r="N10" s="12"/>
      <c r="O10" s="13"/>
      <c r="P10" s="12"/>
    </row>
    <row r="11" spans="1:16" s="9" customFormat="1" ht="15.75" hidden="1" outlineLevel="1" thickBot="1" x14ac:dyDescent="0.3">
      <c r="A11" s="10"/>
      <c r="B11" s="11" t="s">
        <v>8</v>
      </c>
      <c r="C11" s="11" t="s">
        <v>8</v>
      </c>
      <c r="D11" s="11" t="s">
        <v>8</v>
      </c>
      <c r="E11" s="11" t="s">
        <v>8</v>
      </c>
      <c r="F11" s="11" t="s">
        <v>8</v>
      </c>
      <c r="G11" s="11" t="s">
        <v>8</v>
      </c>
      <c r="H11" s="12"/>
      <c r="I11" s="13"/>
      <c r="J11" s="12"/>
      <c r="K11" s="12"/>
      <c r="L11" s="14"/>
      <c r="M11" s="11" t="s">
        <v>8</v>
      </c>
      <c r="N11" s="12"/>
      <c r="O11" s="13"/>
      <c r="P11" s="12"/>
    </row>
    <row r="12" spans="1:16" s="9" customFormat="1" ht="15.75" collapsed="1" thickBot="1" x14ac:dyDescent="0.3">
      <c r="A12" s="10" t="s">
        <v>9</v>
      </c>
      <c r="B12" s="11"/>
      <c r="C12" s="11"/>
      <c r="D12" s="11"/>
      <c r="E12" s="11"/>
      <c r="F12" s="11"/>
      <c r="G12" s="11"/>
      <c r="H12" s="12"/>
      <c r="I12" s="13"/>
      <c r="J12" s="12"/>
      <c r="K12" s="12"/>
      <c r="L12" s="14"/>
      <c r="M12" s="85" t="str">
        <f>M10&amp;"  "</f>
        <v xml:space="preserve">Final  </v>
      </c>
      <c r="N12" s="12"/>
      <c r="O12" s="13"/>
      <c r="P12" s="14"/>
    </row>
    <row r="13" spans="1:16" s="9" customFormat="1" ht="30.75" collapsed="1" thickBot="1" x14ac:dyDescent="0.3">
      <c r="A13" s="4"/>
      <c r="B13" s="16" t="s">
        <v>10</v>
      </c>
      <c r="C13" s="17" t="s">
        <v>10</v>
      </c>
      <c r="D13" s="17" t="s">
        <v>10</v>
      </c>
      <c r="E13" s="18" t="s">
        <v>10</v>
      </c>
      <c r="F13" s="19" t="s">
        <v>11</v>
      </c>
      <c r="G13" s="19" t="s">
        <v>10</v>
      </c>
      <c r="H13" s="20" t="s">
        <v>12</v>
      </c>
      <c r="I13" s="21"/>
      <c r="J13" s="22" t="s">
        <v>13</v>
      </c>
      <c r="K13" s="89" t="s">
        <v>14</v>
      </c>
      <c r="L13" s="90"/>
      <c r="M13" s="19" t="s">
        <v>11</v>
      </c>
      <c r="N13" s="20" t="s">
        <v>12</v>
      </c>
      <c r="O13" s="21"/>
      <c r="P13" s="23" t="s">
        <v>15</v>
      </c>
    </row>
    <row r="14" spans="1:16" s="34" customFormat="1" ht="45.75" thickBot="1" x14ac:dyDescent="0.3">
      <c r="A14" s="24"/>
      <c r="B14" s="25" t="s">
        <v>16</v>
      </c>
      <c r="C14" s="26" t="s">
        <v>17</v>
      </c>
      <c r="D14" s="26" t="s">
        <v>18</v>
      </c>
      <c r="E14" s="27" t="s">
        <v>19</v>
      </c>
      <c r="F14" s="28" t="s">
        <v>20</v>
      </c>
      <c r="G14" s="28" t="s">
        <v>20</v>
      </c>
      <c r="H14" s="29" t="s">
        <v>21</v>
      </c>
      <c r="I14" s="30" t="s">
        <v>22</v>
      </c>
      <c r="J14" s="31" t="s">
        <v>23</v>
      </c>
      <c r="K14" s="32" t="s">
        <v>24</v>
      </c>
      <c r="L14" s="33" t="s">
        <v>25</v>
      </c>
      <c r="M14" s="28" t="s">
        <v>26</v>
      </c>
      <c r="N14" s="29" t="s">
        <v>27</v>
      </c>
      <c r="O14" s="30" t="s">
        <v>22</v>
      </c>
      <c r="P14" s="28" t="s">
        <v>28</v>
      </c>
    </row>
    <row r="15" spans="1:16" x14ac:dyDescent="0.25">
      <c r="A15" s="86" t="s">
        <v>67</v>
      </c>
      <c r="B15" s="36">
        <v>289761.70800000004</v>
      </c>
      <c r="C15" s="37">
        <v>323555.60839000007</v>
      </c>
      <c r="D15" s="37">
        <v>338881.8677</v>
      </c>
      <c r="E15" s="38">
        <v>353819.46107000002</v>
      </c>
      <c r="F15" s="39">
        <v>366314.19532209996</v>
      </c>
      <c r="G15" s="39">
        <v>249706.93231999996</v>
      </c>
      <c r="H15" s="36">
        <f t="shared" ref="H15:H29" si="0">G15-F15</f>
        <v>-116607.26300209999</v>
      </c>
      <c r="I15" s="40">
        <f t="shared" ref="I15:I43" si="1">IF(ISERROR(H15/F15),"n/a",IF(ABS(H15/F15)&gt;10,"&lt;&gt;1000%",H15/F15))</f>
        <v>-0.3183258101684191</v>
      </c>
      <c r="J15" s="41">
        <f t="shared" ref="J15:J43" si="2">IF(ISERROR(((E15/B15)^(1/3))-1),"n/a",IF(ABS(((E15/B15)^(1/3))-1)&gt;10,"&lt;&gt; 1000%",((E15/B15)^(1/3))-1))</f>
        <v>6.8842156445169778E-2</v>
      </c>
      <c r="K15" s="42">
        <f t="shared" ref="K15:K43" si="3">IF(ISERROR(((F15/B15)^(1/4))-1),"n/a",IF(ABS(((F15/B15)^(1/4))-1)&gt;10,"&lt;&gt; 1000%",((F15/B15)^(1/4))-1))</f>
        <v>6.0359639802064269E-2</v>
      </c>
      <c r="L15" s="43">
        <f t="shared" ref="L15:L43" si="4">IF(ISERROR(((G15/B15)^(1/4))-1),"n/a",IF(ABS(((G15/B15)^(1/4))-1)&gt;10,"&lt;&gt; 1000%",((G15/B15)^(1/4))-1))</f>
        <v>-3.6509578261208042E-2</v>
      </c>
      <c r="M15" s="39">
        <v>0</v>
      </c>
      <c r="N15" s="36">
        <f t="shared" ref="N15:N29" si="5">M15-G15</f>
        <v>-249706.93231999996</v>
      </c>
      <c r="O15" s="40">
        <f t="shared" ref="O15:O43" si="6">IF(ISERROR(N15/G15),"n/a",IF(ABS(N15/G15)&gt;10,"&lt;&gt;1000%",N15/G15))</f>
        <v>-1</v>
      </c>
      <c r="P15" s="44">
        <f t="shared" ref="P15:P43" si="7">IF(ISERROR(((M15/B15)^(1/5))-1),"n/a",IF(ABS(((M15/B15)^(1/5))-1)&gt;10,"&lt;&gt; 1000%",((M15/B15)^(1/5))-1))</f>
        <v>-1</v>
      </c>
    </row>
    <row r="16" spans="1:16" x14ac:dyDescent="0.25">
      <c r="A16" s="35" t="s">
        <v>29</v>
      </c>
      <c r="B16" s="36">
        <v>639859.95723000017</v>
      </c>
      <c r="C16" s="37">
        <v>691267.44828999997</v>
      </c>
      <c r="D16" s="37">
        <v>730156.98496999987</v>
      </c>
      <c r="E16" s="38">
        <v>781080.65365999995</v>
      </c>
      <c r="F16" s="39">
        <v>847556.54887769767</v>
      </c>
      <c r="G16" s="39">
        <v>1010090.91357</v>
      </c>
      <c r="H16" s="36">
        <f t="shared" si="0"/>
        <v>162534.3646923023</v>
      </c>
      <c r="I16" s="40">
        <f t="shared" si="1"/>
        <v>0.19176816568466631</v>
      </c>
      <c r="J16" s="41">
        <f t="shared" si="2"/>
        <v>6.8735698386235056E-2</v>
      </c>
      <c r="K16" s="42">
        <f t="shared" si="3"/>
        <v>7.2805367726678227E-2</v>
      </c>
      <c r="L16" s="43">
        <f t="shared" si="4"/>
        <v>0.1209051974736457</v>
      </c>
      <c r="M16" s="39">
        <v>0</v>
      </c>
      <c r="N16" s="36">
        <f t="shared" si="5"/>
        <v>-1010090.91357</v>
      </c>
      <c r="O16" s="40">
        <f t="shared" si="6"/>
        <v>-1</v>
      </c>
      <c r="P16" s="44">
        <f t="shared" si="7"/>
        <v>-1</v>
      </c>
    </row>
    <row r="17" spans="1:16" x14ac:dyDescent="0.25">
      <c r="A17" s="35" t="s">
        <v>30</v>
      </c>
      <c r="B17" s="36">
        <v>549.27458000000001</v>
      </c>
      <c r="C17" s="37">
        <v>-198.11833999999996</v>
      </c>
      <c r="D17" s="37">
        <v>1089.1354099999996</v>
      </c>
      <c r="E17" s="38">
        <v>0</v>
      </c>
      <c r="F17" s="39">
        <v>107.33201319999998</v>
      </c>
      <c r="G17" s="39">
        <v>12.486550000000001</v>
      </c>
      <c r="H17" s="36">
        <f t="shared" si="0"/>
        <v>-94.845463199999983</v>
      </c>
      <c r="I17" s="40">
        <f t="shared" si="1"/>
        <v>-0.88366425237237611</v>
      </c>
      <c r="J17" s="41">
        <f t="shared" si="2"/>
        <v>-1</v>
      </c>
      <c r="K17" s="42">
        <f t="shared" si="3"/>
        <v>-0.33513274593104359</v>
      </c>
      <c r="L17" s="43">
        <f t="shared" si="4"/>
        <v>-0.61170371098624887</v>
      </c>
      <c r="M17" s="39">
        <v>0</v>
      </c>
      <c r="N17" s="36">
        <f t="shared" si="5"/>
        <v>-12.486550000000001</v>
      </c>
      <c r="O17" s="40">
        <f t="shared" si="6"/>
        <v>-1</v>
      </c>
      <c r="P17" s="44">
        <f t="shared" si="7"/>
        <v>-1</v>
      </c>
    </row>
    <row r="18" spans="1:16" x14ac:dyDescent="0.25">
      <c r="A18" s="35" t="s">
        <v>31</v>
      </c>
      <c r="B18" s="36">
        <v>177464.58742</v>
      </c>
      <c r="C18" s="37">
        <v>184107.49950000001</v>
      </c>
      <c r="D18" s="37">
        <v>216731.77524000002</v>
      </c>
      <c r="E18" s="38">
        <v>238132.64256000004</v>
      </c>
      <c r="F18" s="39">
        <v>218257.50092876537</v>
      </c>
      <c r="G18" s="39">
        <v>179388.71629999997</v>
      </c>
      <c r="H18" s="36">
        <f t="shared" si="0"/>
        <v>-38868.784628765396</v>
      </c>
      <c r="I18" s="40">
        <f t="shared" si="1"/>
        <v>-0.17808682159084807</v>
      </c>
      <c r="J18" s="41">
        <f t="shared" si="2"/>
        <v>0.10298365284262312</v>
      </c>
      <c r="K18" s="42">
        <f t="shared" si="3"/>
        <v>5.3087283765245186E-2</v>
      </c>
      <c r="L18" s="43">
        <f t="shared" si="4"/>
        <v>2.6996297678592018E-3</v>
      </c>
      <c r="M18" s="39">
        <v>0</v>
      </c>
      <c r="N18" s="36">
        <f t="shared" si="5"/>
        <v>-179388.71629999997</v>
      </c>
      <c r="O18" s="40">
        <f t="shared" si="6"/>
        <v>-1</v>
      </c>
      <c r="P18" s="44">
        <f t="shared" si="7"/>
        <v>-1</v>
      </c>
    </row>
    <row r="19" spans="1:16" x14ac:dyDescent="0.25">
      <c r="A19" s="35" t="s">
        <v>32</v>
      </c>
      <c r="B19" s="36">
        <v>37909.448920000003</v>
      </c>
      <c r="C19" s="37">
        <v>49662.143780000006</v>
      </c>
      <c r="D19" s="37">
        <v>150020.09283000004</v>
      </c>
      <c r="E19" s="38">
        <v>23406.754330000003</v>
      </c>
      <c r="F19" s="39">
        <v>143309.98372299998</v>
      </c>
      <c r="G19" s="39">
        <v>11011.35182</v>
      </c>
      <c r="H19" s="36">
        <f t="shared" si="0"/>
        <v>-132298.63190299997</v>
      </c>
      <c r="I19" s="40">
        <f t="shared" si="1"/>
        <v>-0.92316409831373958</v>
      </c>
      <c r="J19" s="41">
        <f t="shared" si="2"/>
        <v>-0.1484740086886901</v>
      </c>
      <c r="K19" s="42">
        <f t="shared" si="3"/>
        <v>0.39438352829676915</v>
      </c>
      <c r="L19" s="43">
        <f t="shared" si="4"/>
        <v>-0.26586945880821033</v>
      </c>
      <c r="M19" s="39">
        <v>0</v>
      </c>
      <c r="N19" s="36">
        <f t="shared" si="5"/>
        <v>-11011.35182</v>
      </c>
      <c r="O19" s="40">
        <f t="shared" si="6"/>
        <v>-1</v>
      </c>
      <c r="P19" s="44">
        <f t="shared" si="7"/>
        <v>-1</v>
      </c>
    </row>
    <row r="20" spans="1:16" x14ac:dyDescent="0.25">
      <c r="A20" s="35" t="s">
        <v>33</v>
      </c>
      <c r="B20" s="36">
        <v>294622.00286999997</v>
      </c>
      <c r="C20" s="37">
        <v>296355.02207000001</v>
      </c>
      <c r="D20" s="37">
        <v>318638.35219999996</v>
      </c>
      <c r="E20" s="38">
        <v>312020.88613999996</v>
      </c>
      <c r="F20" s="39">
        <v>327807.24602525792</v>
      </c>
      <c r="G20" s="39">
        <v>274806.46192999999</v>
      </c>
      <c r="H20" s="36">
        <f t="shared" si="0"/>
        <v>-53000.784095257928</v>
      </c>
      <c r="I20" s="40">
        <f t="shared" si="1"/>
        <v>-0.16168277162236419</v>
      </c>
      <c r="J20" s="41">
        <f t="shared" si="2"/>
        <v>1.930971337667553E-2</v>
      </c>
      <c r="K20" s="42">
        <f t="shared" si="3"/>
        <v>2.7042328366184032E-2</v>
      </c>
      <c r="L20" s="43">
        <f t="shared" si="4"/>
        <v>-1.7255909918620804E-2</v>
      </c>
      <c r="M20" s="39">
        <v>0</v>
      </c>
      <c r="N20" s="36">
        <f t="shared" si="5"/>
        <v>-274806.46192999999</v>
      </c>
      <c r="O20" s="40">
        <f t="shared" si="6"/>
        <v>-1</v>
      </c>
      <c r="P20" s="44">
        <f t="shared" si="7"/>
        <v>-1</v>
      </c>
    </row>
    <row r="21" spans="1:16" x14ac:dyDescent="0.25">
      <c r="A21" s="86" t="s">
        <v>68</v>
      </c>
      <c r="B21" s="36">
        <v>26393.135419999999</v>
      </c>
      <c r="C21" s="37">
        <v>104.65653999999998</v>
      </c>
      <c r="D21" s="37">
        <v>392.71622999999994</v>
      </c>
      <c r="E21" s="38">
        <v>557.84038999999984</v>
      </c>
      <c r="F21" s="39">
        <v>254.10000999999997</v>
      </c>
      <c r="G21" s="39">
        <v>150.27494999999999</v>
      </c>
      <c r="H21" s="36">
        <f t="shared" si="0"/>
        <v>-103.82505999999998</v>
      </c>
      <c r="I21" s="40">
        <f t="shared" si="1"/>
        <v>-0.40859919682805201</v>
      </c>
      <c r="J21" s="41">
        <f t="shared" si="2"/>
        <v>-0.72351409904430319</v>
      </c>
      <c r="K21" s="42">
        <f t="shared" si="3"/>
        <v>-0.686759128195079</v>
      </c>
      <c r="L21" s="43">
        <f t="shared" si="4"/>
        <v>-0.72530617200204262</v>
      </c>
      <c r="M21" s="39">
        <v>0</v>
      </c>
      <c r="N21" s="36">
        <f t="shared" si="5"/>
        <v>-150.27494999999999</v>
      </c>
      <c r="O21" s="40">
        <f t="shared" si="6"/>
        <v>-1</v>
      </c>
      <c r="P21" s="44">
        <f t="shared" si="7"/>
        <v>-1</v>
      </c>
    </row>
    <row r="22" spans="1:16" s="55" customFormat="1" x14ac:dyDescent="0.25">
      <c r="A22" s="45" t="s">
        <v>34</v>
      </c>
      <c r="B22" s="46">
        <v>1466560.1144400006</v>
      </c>
      <c r="C22" s="47">
        <v>1544854.2602300001</v>
      </c>
      <c r="D22" s="47">
        <v>1755910.9245799999</v>
      </c>
      <c r="E22" s="48">
        <v>1709018.2381500001</v>
      </c>
      <c r="F22" s="49">
        <v>1903606.9069000208</v>
      </c>
      <c r="G22" s="49">
        <v>1725167.1374399997</v>
      </c>
      <c r="H22" s="46">
        <f t="shared" si="0"/>
        <v>-178439.76946002105</v>
      </c>
      <c r="I22" s="50">
        <f t="shared" si="1"/>
        <v>-9.3737719070690936E-2</v>
      </c>
      <c r="J22" s="51">
        <f t="shared" si="2"/>
        <v>5.2322709312824678E-2</v>
      </c>
      <c r="K22" s="52">
        <f t="shared" si="3"/>
        <v>6.7380711869776011E-2</v>
      </c>
      <c r="L22" s="53">
        <f t="shared" si="4"/>
        <v>4.1436577135995245E-2</v>
      </c>
      <c r="M22" s="49">
        <v>0</v>
      </c>
      <c r="N22" s="46">
        <f t="shared" si="5"/>
        <v>-1725167.1374399997</v>
      </c>
      <c r="O22" s="50">
        <f t="shared" si="6"/>
        <v>-1</v>
      </c>
      <c r="P22" s="54">
        <f t="shared" si="7"/>
        <v>-1</v>
      </c>
    </row>
    <row r="23" spans="1:16" x14ac:dyDescent="0.25">
      <c r="A23" s="35" t="s">
        <v>35</v>
      </c>
      <c r="B23" s="36">
        <v>-7.6134710980113594E-11</v>
      </c>
      <c r="C23" s="37">
        <v>2.0199877326376737E-12</v>
      </c>
      <c r="D23" s="37">
        <v>1.5101704775588588E-11</v>
      </c>
      <c r="E23" s="38">
        <v>1.9990586963558597E-12</v>
      </c>
      <c r="F23" s="39">
        <v>2.3283064365386963E-12</v>
      </c>
      <c r="G23" s="39">
        <v>0</v>
      </c>
      <c r="H23" s="36">
        <f t="shared" si="0"/>
        <v>-2.3283064365386963E-12</v>
      </c>
      <c r="I23" s="40">
        <f t="shared" si="1"/>
        <v>-1</v>
      </c>
      <c r="J23" s="41">
        <f t="shared" si="2"/>
        <v>-1.2972219968065848</v>
      </c>
      <c r="K23" s="42" t="str">
        <f t="shared" si="3"/>
        <v>n/a</v>
      </c>
      <c r="L23" s="43">
        <f t="shared" si="4"/>
        <v>-1</v>
      </c>
      <c r="M23" s="39">
        <v>0</v>
      </c>
      <c r="N23" s="36">
        <f t="shared" si="5"/>
        <v>0</v>
      </c>
      <c r="O23" s="40" t="str">
        <f t="shared" si="6"/>
        <v>n/a</v>
      </c>
      <c r="P23" s="44">
        <f t="shared" si="7"/>
        <v>-1</v>
      </c>
    </row>
    <row r="24" spans="1:16" x14ac:dyDescent="0.25">
      <c r="A24" s="35" t="s">
        <v>36</v>
      </c>
      <c r="B24" s="36">
        <v>2.4660948838572948E-11</v>
      </c>
      <c r="C24" s="37">
        <v>1.6871126717887819E-11</v>
      </c>
      <c r="D24" s="37">
        <v>1.0999428923241794E-11</v>
      </c>
      <c r="E24" s="38">
        <v>3.7073732528369872E-11</v>
      </c>
      <c r="F24" s="39">
        <v>2.1347659640014173E-11</v>
      </c>
      <c r="G24" s="39">
        <v>1.1520933185238392E-10</v>
      </c>
      <c r="H24" s="36">
        <f t="shared" si="0"/>
        <v>9.3861672212369738E-11</v>
      </c>
      <c r="I24" s="40">
        <f t="shared" si="1"/>
        <v>4.3968132242672118</v>
      </c>
      <c r="J24" s="41">
        <f t="shared" si="2"/>
        <v>0.1455626445980307</v>
      </c>
      <c r="K24" s="42">
        <f t="shared" si="3"/>
        <v>-3.5426953803737504E-2</v>
      </c>
      <c r="L24" s="43">
        <f t="shared" si="4"/>
        <v>0.47017647441129728</v>
      </c>
      <c r="M24" s="39">
        <v>0</v>
      </c>
      <c r="N24" s="36">
        <f t="shared" si="5"/>
        <v>-1.1520933185238392E-10</v>
      </c>
      <c r="O24" s="40">
        <f t="shared" si="6"/>
        <v>-1</v>
      </c>
      <c r="P24" s="44">
        <f t="shared" si="7"/>
        <v>-1</v>
      </c>
    </row>
    <row r="25" spans="1:16" x14ac:dyDescent="0.25">
      <c r="A25" s="35" t="s">
        <v>37</v>
      </c>
      <c r="B25" s="36">
        <v>1.5377736417576672E-11</v>
      </c>
      <c r="C25" s="37">
        <v>-2.3044776753522457E-11</v>
      </c>
      <c r="D25" s="37">
        <v>-1.8862010620068759E-11</v>
      </c>
      <c r="E25" s="38">
        <v>1.4908437151461839E-11</v>
      </c>
      <c r="F25" s="39">
        <v>0</v>
      </c>
      <c r="G25" s="39">
        <v>-2.1886989998165517E-12</v>
      </c>
      <c r="H25" s="36">
        <f t="shared" si="0"/>
        <v>-2.1886989998165517E-12</v>
      </c>
      <c r="I25" s="40" t="str">
        <f t="shared" si="1"/>
        <v>n/a</v>
      </c>
      <c r="J25" s="41">
        <f t="shared" si="2"/>
        <v>-1.0277974156082448E-2</v>
      </c>
      <c r="K25" s="42">
        <f t="shared" si="3"/>
        <v>-1</v>
      </c>
      <c r="L25" s="43" t="str">
        <f t="shared" si="4"/>
        <v>n/a</v>
      </c>
      <c r="M25" s="39">
        <v>0</v>
      </c>
      <c r="N25" s="36">
        <f t="shared" si="5"/>
        <v>2.1886989998165517E-12</v>
      </c>
      <c r="O25" s="40">
        <f t="shared" si="6"/>
        <v>-1</v>
      </c>
      <c r="P25" s="44">
        <f t="shared" si="7"/>
        <v>-1</v>
      </c>
    </row>
    <row r="26" spans="1:16" x14ac:dyDescent="0.25">
      <c r="A26" s="35" t="s">
        <v>38</v>
      </c>
      <c r="B26" s="36">
        <v>7.2355190641054664E-12</v>
      </c>
      <c r="C26" s="37">
        <v>6.1218941027618715E-12</v>
      </c>
      <c r="D26" s="37">
        <v>1.6892897747311508E-11</v>
      </c>
      <c r="E26" s="38">
        <v>-6.9111365519347597E-12</v>
      </c>
      <c r="F26" s="39">
        <v>9.8771124612540001E-12</v>
      </c>
      <c r="G26" s="39">
        <v>-1.101534508052282E-11</v>
      </c>
      <c r="H26" s="36">
        <f t="shared" si="0"/>
        <v>-2.089245754177682E-11</v>
      </c>
      <c r="I26" s="40">
        <f t="shared" si="1"/>
        <v>-2.1152394106813994</v>
      </c>
      <c r="J26" s="41">
        <f t="shared" si="2"/>
        <v>-1.9848269559508274</v>
      </c>
      <c r="K26" s="42">
        <f t="shared" si="3"/>
        <v>8.0911348775271508E-2</v>
      </c>
      <c r="L26" s="43" t="str">
        <f t="shared" si="4"/>
        <v>n/a</v>
      </c>
      <c r="M26" s="39">
        <v>0</v>
      </c>
      <c r="N26" s="36">
        <f t="shared" si="5"/>
        <v>1.101534508052282E-11</v>
      </c>
      <c r="O26" s="40">
        <f t="shared" si="6"/>
        <v>-1</v>
      </c>
      <c r="P26" s="44">
        <f t="shared" si="7"/>
        <v>-1</v>
      </c>
    </row>
    <row r="27" spans="1:16" x14ac:dyDescent="0.25">
      <c r="A27" s="35" t="s">
        <v>39</v>
      </c>
      <c r="B27" s="36">
        <v>-8.1572835597398806E-11</v>
      </c>
      <c r="C27" s="37">
        <v>3.3398464438505472E-11</v>
      </c>
      <c r="D27" s="37">
        <v>0</v>
      </c>
      <c r="E27" s="38">
        <v>-6.0808815760537981E-12</v>
      </c>
      <c r="F27" s="39">
        <v>8.5447027231566604E-12</v>
      </c>
      <c r="G27" s="39">
        <v>-1.2714735930785536E-12</v>
      </c>
      <c r="H27" s="36">
        <f t="shared" si="0"/>
        <v>-9.8161763162352138E-12</v>
      </c>
      <c r="I27" s="40">
        <f t="shared" si="1"/>
        <v>-1.1488025545502927</v>
      </c>
      <c r="J27" s="41">
        <f t="shared" si="2"/>
        <v>-0.57913740488691912</v>
      </c>
      <c r="K27" s="42" t="str">
        <f t="shared" si="3"/>
        <v>n/a</v>
      </c>
      <c r="L27" s="43">
        <f t="shared" si="4"/>
        <v>-0.64666191871261725</v>
      </c>
      <c r="M27" s="39">
        <v>0</v>
      </c>
      <c r="N27" s="36">
        <f t="shared" si="5"/>
        <v>1.2714735930785536E-12</v>
      </c>
      <c r="O27" s="40">
        <f t="shared" si="6"/>
        <v>-1</v>
      </c>
      <c r="P27" s="44">
        <f t="shared" si="7"/>
        <v>-1</v>
      </c>
    </row>
    <row r="28" spans="1:16" s="55" customFormat="1" x14ac:dyDescent="0.25">
      <c r="A28" s="45" t="s">
        <v>40</v>
      </c>
      <c r="B28" s="46">
        <v>-1.1043334225725731E-10</v>
      </c>
      <c r="C28" s="47">
        <v>3.5366696238270379E-11</v>
      </c>
      <c r="D28" s="47">
        <v>2.4913958895922405E-11</v>
      </c>
      <c r="E28" s="48">
        <v>4.0989210248199015E-11</v>
      </c>
      <c r="F28" s="49">
        <v>4.1668954509077594E-11</v>
      </c>
      <c r="G28" s="49">
        <v>1.0061739885713905E-10</v>
      </c>
      <c r="H28" s="46">
        <f t="shared" si="0"/>
        <v>5.8948444348061453E-11</v>
      </c>
      <c r="I28" s="50">
        <f t="shared" si="1"/>
        <v>1.4146849865220286</v>
      </c>
      <c r="J28" s="51">
        <f t="shared" si="2"/>
        <v>-1.7186594016566417</v>
      </c>
      <c r="K28" s="52" t="str">
        <f t="shared" si="3"/>
        <v>n/a</v>
      </c>
      <c r="L28" s="53" t="str">
        <f t="shared" si="4"/>
        <v>n/a</v>
      </c>
      <c r="M28" s="49">
        <v>0</v>
      </c>
      <c r="N28" s="46">
        <f t="shared" si="5"/>
        <v>-1.0061739885713905E-10</v>
      </c>
      <c r="O28" s="50">
        <f t="shared" si="6"/>
        <v>-1</v>
      </c>
      <c r="P28" s="54">
        <f t="shared" si="7"/>
        <v>-1</v>
      </c>
    </row>
    <row r="29" spans="1:16" s="55" customFormat="1" x14ac:dyDescent="0.25">
      <c r="A29" s="45" t="s">
        <v>41</v>
      </c>
      <c r="B29" s="46">
        <v>1466560.1144400002</v>
      </c>
      <c r="C29" s="47">
        <v>1544854.2602300001</v>
      </c>
      <c r="D29" s="47">
        <v>1755910.9245799999</v>
      </c>
      <c r="E29" s="48">
        <v>1709018.2381500001</v>
      </c>
      <c r="F29" s="49">
        <v>1903606.9069000208</v>
      </c>
      <c r="G29" s="49">
        <v>1725167.13744</v>
      </c>
      <c r="H29" s="46">
        <f t="shared" si="0"/>
        <v>-178439.76946002082</v>
      </c>
      <c r="I29" s="50">
        <f t="shared" si="1"/>
        <v>-9.3737719070690811E-2</v>
      </c>
      <c r="J29" s="51">
        <f t="shared" si="2"/>
        <v>5.2322709312824678E-2</v>
      </c>
      <c r="K29" s="52">
        <f t="shared" si="3"/>
        <v>6.7380711869776011E-2</v>
      </c>
      <c r="L29" s="53">
        <f t="shared" si="4"/>
        <v>4.1436577135995245E-2</v>
      </c>
      <c r="M29" s="49">
        <v>0</v>
      </c>
      <c r="N29" s="46">
        <f t="shared" si="5"/>
        <v>-1725167.13744</v>
      </c>
      <c r="O29" s="50">
        <f t="shared" si="6"/>
        <v>-1</v>
      </c>
      <c r="P29" s="54">
        <f t="shared" si="7"/>
        <v>-1</v>
      </c>
    </row>
    <row r="30" spans="1:16" x14ac:dyDescent="0.25">
      <c r="A30" s="35" t="s">
        <v>42</v>
      </c>
      <c r="B30" s="36">
        <v>370971.81387000001</v>
      </c>
      <c r="C30" s="37">
        <v>387724.89198000007</v>
      </c>
      <c r="D30" s="37">
        <v>410041.90720000002</v>
      </c>
      <c r="E30" s="38">
        <v>424259.63984999998</v>
      </c>
      <c r="F30" s="39">
        <v>427023.49834090489</v>
      </c>
      <c r="G30" s="39">
        <v>288333.21246000013</v>
      </c>
      <c r="H30" s="36">
        <f t="shared" ref="H30:H40" si="8">F30-G30</f>
        <v>138690.28588090476</v>
      </c>
      <c r="I30" s="40">
        <f t="shared" si="1"/>
        <v>0.32478373302582147</v>
      </c>
      <c r="J30" s="41">
        <f t="shared" si="2"/>
        <v>4.5755767539238157E-2</v>
      </c>
      <c r="K30" s="42">
        <f t="shared" si="3"/>
        <v>3.5804313236093677E-2</v>
      </c>
      <c r="L30" s="43">
        <f t="shared" si="4"/>
        <v>-6.10587063649628E-2</v>
      </c>
      <c r="M30" s="39">
        <v>0</v>
      </c>
      <c r="N30" s="36">
        <f t="shared" ref="N30:N40" si="9">G30-M30</f>
        <v>288333.21246000013</v>
      </c>
      <c r="O30" s="40">
        <f t="shared" si="6"/>
        <v>1</v>
      </c>
      <c r="P30" s="44">
        <f t="shared" si="7"/>
        <v>-1</v>
      </c>
    </row>
    <row r="31" spans="1:16" x14ac:dyDescent="0.25">
      <c r="A31" s="35" t="s">
        <v>43</v>
      </c>
      <c r="B31" s="36">
        <v>483123.50529999996</v>
      </c>
      <c r="C31" s="37">
        <v>525737.77492</v>
      </c>
      <c r="D31" s="37">
        <v>567169.73441999999</v>
      </c>
      <c r="E31" s="38">
        <v>581448.60690000001</v>
      </c>
      <c r="F31" s="39">
        <v>593604.06767943932</v>
      </c>
      <c r="G31" s="39">
        <v>378772.54855000012</v>
      </c>
      <c r="H31" s="36">
        <f t="shared" si="8"/>
        <v>214831.5191294392</v>
      </c>
      <c r="I31" s="40">
        <f t="shared" si="1"/>
        <v>0.36191045652580239</v>
      </c>
      <c r="J31" s="41">
        <f t="shared" si="2"/>
        <v>6.3696480393548249E-2</v>
      </c>
      <c r="K31" s="42">
        <f t="shared" si="3"/>
        <v>5.283345128087924E-2</v>
      </c>
      <c r="L31" s="43">
        <f t="shared" si="4"/>
        <v>-5.9020673250412048E-2</v>
      </c>
      <c r="M31" s="39">
        <v>0</v>
      </c>
      <c r="N31" s="36">
        <f t="shared" si="9"/>
        <v>378772.54855000012</v>
      </c>
      <c r="O31" s="40">
        <f t="shared" si="6"/>
        <v>1</v>
      </c>
      <c r="P31" s="44">
        <f t="shared" si="7"/>
        <v>-1</v>
      </c>
    </row>
    <row r="32" spans="1:16" x14ac:dyDescent="0.25">
      <c r="A32" s="35" t="s">
        <v>44</v>
      </c>
      <c r="B32" s="36">
        <v>854095.31916999992</v>
      </c>
      <c r="C32" s="37">
        <v>913462.66690000007</v>
      </c>
      <c r="D32" s="37">
        <v>977211.64162000001</v>
      </c>
      <c r="E32" s="38">
        <v>1005708.24675</v>
      </c>
      <c r="F32" s="39">
        <v>1020627.5660203442</v>
      </c>
      <c r="G32" s="39">
        <v>667105.76101000025</v>
      </c>
      <c r="H32" s="36">
        <f t="shared" si="8"/>
        <v>353521.8050103439</v>
      </c>
      <c r="I32" s="40">
        <f t="shared" si="1"/>
        <v>0.34637689278646933</v>
      </c>
      <c r="J32" s="41">
        <f t="shared" si="2"/>
        <v>5.5978858057220693E-2</v>
      </c>
      <c r="K32" s="42">
        <f t="shared" si="3"/>
        <v>4.5539002014450158E-2</v>
      </c>
      <c r="L32" s="43">
        <f t="shared" si="4"/>
        <v>-5.9904254258482892E-2</v>
      </c>
      <c r="M32" s="39">
        <v>0</v>
      </c>
      <c r="N32" s="36">
        <f t="shared" si="9"/>
        <v>667105.76101000025</v>
      </c>
      <c r="O32" s="40">
        <f t="shared" si="6"/>
        <v>1</v>
      </c>
      <c r="P32" s="44">
        <f t="shared" si="7"/>
        <v>-1</v>
      </c>
    </row>
    <row r="33" spans="1:16" x14ac:dyDescent="0.25">
      <c r="A33" s="35" t="s">
        <v>45</v>
      </c>
      <c r="B33" s="36">
        <v>252704.29948000002</v>
      </c>
      <c r="C33" s="37">
        <v>286618.45302000007</v>
      </c>
      <c r="D33" s="37">
        <v>322700.36242999998</v>
      </c>
      <c r="E33" s="38">
        <v>337731.39761000016</v>
      </c>
      <c r="F33" s="39">
        <v>422657.79289626371</v>
      </c>
      <c r="G33" s="39">
        <v>193646.22506999996</v>
      </c>
      <c r="H33" s="36">
        <f t="shared" si="8"/>
        <v>229011.56782626375</v>
      </c>
      <c r="I33" s="40">
        <f t="shared" si="1"/>
        <v>0.54183685164530238</v>
      </c>
      <c r="J33" s="41">
        <f t="shared" si="2"/>
        <v>0.10150448228130604</v>
      </c>
      <c r="K33" s="42">
        <f t="shared" si="3"/>
        <v>0.13721888330264953</v>
      </c>
      <c r="L33" s="43">
        <f t="shared" si="4"/>
        <v>-6.4380852546127798E-2</v>
      </c>
      <c r="M33" s="39">
        <v>0</v>
      </c>
      <c r="N33" s="36">
        <f t="shared" si="9"/>
        <v>193646.22506999996</v>
      </c>
      <c r="O33" s="40">
        <f t="shared" si="6"/>
        <v>1</v>
      </c>
      <c r="P33" s="44">
        <f t="shared" si="7"/>
        <v>-1</v>
      </c>
    </row>
    <row r="34" spans="1:16" x14ac:dyDescent="0.25">
      <c r="A34" s="35" t="s">
        <v>46</v>
      </c>
      <c r="B34" s="36">
        <v>1106799.6186500001</v>
      </c>
      <c r="C34" s="37">
        <v>1200081.11992</v>
      </c>
      <c r="D34" s="37">
        <v>1299912.0040499999</v>
      </c>
      <c r="E34" s="38">
        <v>1343439.6443599998</v>
      </c>
      <c r="F34" s="39">
        <v>1443285.3589166079</v>
      </c>
      <c r="G34" s="39">
        <v>860751.98608000018</v>
      </c>
      <c r="H34" s="36">
        <f t="shared" si="8"/>
        <v>582533.37283660774</v>
      </c>
      <c r="I34" s="40">
        <f t="shared" si="1"/>
        <v>0.4036162143804205</v>
      </c>
      <c r="J34" s="41">
        <f t="shared" si="2"/>
        <v>6.671823630070195E-2</v>
      </c>
      <c r="K34" s="42">
        <f t="shared" si="3"/>
        <v>6.8613856525353789E-2</v>
      </c>
      <c r="L34" s="43">
        <f t="shared" si="4"/>
        <v>-6.0920720326311684E-2</v>
      </c>
      <c r="M34" s="39">
        <v>0</v>
      </c>
      <c r="N34" s="36">
        <f t="shared" si="9"/>
        <v>860751.98608000018</v>
      </c>
      <c r="O34" s="40">
        <f t="shared" si="6"/>
        <v>1</v>
      </c>
      <c r="P34" s="44">
        <f t="shared" si="7"/>
        <v>-1</v>
      </c>
    </row>
    <row r="35" spans="1:16" x14ac:dyDescent="0.25">
      <c r="A35" s="35" t="s">
        <v>47</v>
      </c>
      <c r="B35" s="36">
        <v>84417.312679999988</v>
      </c>
      <c r="C35" s="37">
        <v>74351.411309999981</v>
      </c>
      <c r="D35" s="37">
        <v>76056.265370000037</v>
      </c>
      <c r="E35" s="38">
        <v>71050.036849999989</v>
      </c>
      <c r="F35" s="39">
        <v>124287.51389016383</v>
      </c>
      <c r="G35" s="39">
        <v>79332.534680000012</v>
      </c>
      <c r="H35" s="36">
        <f t="shared" si="8"/>
        <v>44954.979210163816</v>
      </c>
      <c r="I35" s="40">
        <f t="shared" si="1"/>
        <v>0.36170149199292634</v>
      </c>
      <c r="J35" s="41">
        <f t="shared" si="2"/>
        <v>-5.5842903883920658E-2</v>
      </c>
      <c r="K35" s="42">
        <f t="shared" si="3"/>
        <v>0.10153675929770589</v>
      </c>
      <c r="L35" s="43">
        <f t="shared" si="4"/>
        <v>-1.5411062554068988E-2</v>
      </c>
      <c r="M35" s="39">
        <v>0</v>
      </c>
      <c r="N35" s="36">
        <f t="shared" si="9"/>
        <v>79332.534680000012</v>
      </c>
      <c r="O35" s="40">
        <f t="shared" si="6"/>
        <v>1</v>
      </c>
      <c r="P35" s="44">
        <f t="shared" si="7"/>
        <v>-1</v>
      </c>
    </row>
    <row r="36" spans="1:16" x14ac:dyDescent="0.25">
      <c r="A36" s="35" t="s">
        <v>48</v>
      </c>
      <c r="B36" s="36">
        <v>78604.907340000005</v>
      </c>
      <c r="C36" s="37">
        <v>90082.785860000018</v>
      </c>
      <c r="D36" s="37">
        <v>97974.796759999968</v>
      </c>
      <c r="E36" s="38">
        <v>96807.324209999977</v>
      </c>
      <c r="F36" s="39">
        <v>66261.565241970558</v>
      </c>
      <c r="G36" s="39">
        <v>278327.65386000002</v>
      </c>
      <c r="H36" s="36">
        <f t="shared" si="8"/>
        <v>-212066.08861802946</v>
      </c>
      <c r="I36" s="40">
        <f t="shared" si="1"/>
        <v>-3.2004388644249118</v>
      </c>
      <c r="J36" s="41">
        <f t="shared" si="2"/>
        <v>7.1896498023840127E-2</v>
      </c>
      <c r="K36" s="42">
        <f t="shared" si="3"/>
        <v>-4.1806969534331717E-2</v>
      </c>
      <c r="L36" s="43">
        <f t="shared" si="4"/>
        <v>0.37175538790712648</v>
      </c>
      <c r="M36" s="39">
        <v>0</v>
      </c>
      <c r="N36" s="36">
        <f t="shared" si="9"/>
        <v>278327.65386000002</v>
      </c>
      <c r="O36" s="40">
        <f t="shared" si="6"/>
        <v>1</v>
      </c>
      <c r="P36" s="44">
        <f t="shared" si="7"/>
        <v>-1</v>
      </c>
    </row>
    <row r="37" spans="1:16" x14ac:dyDescent="0.25">
      <c r="A37" s="35" t="s">
        <v>49</v>
      </c>
      <c r="B37" s="36">
        <v>271792.40514999995</v>
      </c>
      <c r="C37" s="37">
        <v>293485.20874999999</v>
      </c>
      <c r="D37" s="37">
        <v>303286.37513000006</v>
      </c>
      <c r="E37" s="38">
        <v>317036.34928999998</v>
      </c>
      <c r="F37" s="39">
        <v>344335.6387585543</v>
      </c>
      <c r="G37" s="39">
        <v>130997.05774999998</v>
      </c>
      <c r="H37" s="36">
        <f t="shared" si="8"/>
        <v>213338.58100855432</v>
      </c>
      <c r="I37" s="40">
        <f t="shared" si="1"/>
        <v>0.61956578696794673</v>
      </c>
      <c r="J37" s="41">
        <f t="shared" si="2"/>
        <v>5.2665962713508652E-2</v>
      </c>
      <c r="K37" s="42">
        <f t="shared" si="3"/>
        <v>6.0928617974831178E-2</v>
      </c>
      <c r="L37" s="43">
        <f t="shared" si="4"/>
        <v>-0.16678696388646641</v>
      </c>
      <c r="M37" s="39">
        <v>0</v>
      </c>
      <c r="N37" s="36">
        <f t="shared" si="9"/>
        <v>130997.05774999998</v>
      </c>
      <c r="O37" s="40">
        <f t="shared" si="6"/>
        <v>1</v>
      </c>
      <c r="P37" s="44">
        <f t="shared" si="7"/>
        <v>-1</v>
      </c>
    </row>
    <row r="38" spans="1:16" x14ac:dyDescent="0.25">
      <c r="A38" s="35" t="s">
        <v>50</v>
      </c>
      <c r="B38" s="36">
        <v>0</v>
      </c>
      <c r="C38" s="37">
        <v>0</v>
      </c>
      <c r="D38" s="37">
        <v>0</v>
      </c>
      <c r="E38" s="38">
        <v>0</v>
      </c>
      <c r="F38" s="39">
        <v>-8981</v>
      </c>
      <c r="G38" s="39">
        <v>0</v>
      </c>
      <c r="H38" s="36">
        <f t="shared" si="8"/>
        <v>-8981</v>
      </c>
      <c r="I38" s="40">
        <f t="shared" si="1"/>
        <v>1</v>
      </c>
      <c r="J38" s="41" t="str">
        <f t="shared" si="2"/>
        <v>n/a</v>
      </c>
      <c r="K38" s="42" t="str">
        <f t="shared" si="3"/>
        <v>n/a</v>
      </c>
      <c r="L38" s="43" t="str">
        <f t="shared" si="4"/>
        <v>n/a</v>
      </c>
      <c r="M38" s="39">
        <v>0</v>
      </c>
      <c r="N38" s="36">
        <f t="shared" si="9"/>
        <v>0</v>
      </c>
      <c r="O38" s="40" t="str">
        <f t="shared" si="6"/>
        <v>n/a</v>
      </c>
      <c r="P38" s="44" t="str">
        <f t="shared" si="7"/>
        <v>n/a</v>
      </c>
    </row>
    <row r="39" spans="1:16" x14ac:dyDescent="0.25">
      <c r="A39" s="35" t="s">
        <v>51</v>
      </c>
      <c r="B39" s="36">
        <v>434814.62516999996</v>
      </c>
      <c r="C39" s="37">
        <v>457919.40591999999</v>
      </c>
      <c r="D39" s="37">
        <v>477317.43726000009</v>
      </c>
      <c r="E39" s="38">
        <v>484893.71034999989</v>
      </c>
      <c r="F39" s="39">
        <v>525903.71789068868</v>
      </c>
      <c r="G39" s="39">
        <v>488657.24628999998</v>
      </c>
      <c r="H39" s="36">
        <f t="shared" si="8"/>
        <v>37246.471600688703</v>
      </c>
      <c r="I39" s="40">
        <f t="shared" si="1"/>
        <v>7.0823746502645071E-2</v>
      </c>
      <c r="J39" s="41">
        <f t="shared" si="2"/>
        <v>3.7004885675638421E-2</v>
      </c>
      <c r="K39" s="42">
        <f t="shared" si="3"/>
        <v>4.8698204492850339E-2</v>
      </c>
      <c r="L39" s="43">
        <f t="shared" si="4"/>
        <v>2.9615448093179175E-2</v>
      </c>
      <c r="M39" s="39">
        <v>0</v>
      </c>
      <c r="N39" s="36">
        <f t="shared" si="9"/>
        <v>488657.24628999998</v>
      </c>
      <c r="O39" s="40">
        <f t="shared" si="6"/>
        <v>1</v>
      </c>
      <c r="P39" s="44">
        <f t="shared" si="7"/>
        <v>-1</v>
      </c>
    </row>
    <row r="40" spans="1:16" s="55" customFormat="1" x14ac:dyDescent="0.25">
      <c r="A40" s="45" t="s">
        <v>52</v>
      </c>
      <c r="B40" s="46">
        <v>1541614.2438200002</v>
      </c>
      <c r="C40" s="47">
        <v>1658000.5258400002</v>
      </c>
      <c r="D40" s="47">
        <v>1777229.4413099999</v>
      </c>
      <c r="E40" s="48">
        <v>1828333.3547099999</v>
      </c>
      <c r="F40" s="49">
        <v>1969189.0768072966</v>
      </c>
      <c r="G40" s="49">
        <v>1349409.2323700003</v>
      </c>
      <c r="H40" s="46">
        <f t="shared" si="8"/>
        <v>619779.84443729627</v>
      </c>
      <c r="I40" s="50">
        <f t="shared" si="1"/>
        <v>0.31473861587845253</v>
      </c>
      <c r="J40" s="51">
        <f t="shared" si="2"/>
        <v>5.8505752703144065E-2</v>
      </c>
      <c r="K40" s="52">
        <f t="shared" si="3"/>
        <v>6.310932101113953E-2</v>
      </c>
      <c r="L40" s="53">
        <f t="shared" si="4"/>
        <v>-3.2742756499324899E-2</v>
      </c>
      <c r="M40" s="49">
        <v>0</v>
      </c>
      <c r="N40" s="46">
        <f t="shared" si="9"/>
        <v>1349409.2323700003</v>
      </c>
      <c r="O40" s="50">
        <f t="shared" si="6"/>
        <v>1</v>
      </c>
      <c r="P40" s="54">
        <f t="shared" si="7"/>
        <v>-1</v>
      </c>
    </row>
    <row r="41" spans="1:16" s="55" customFormat="1" x14ac:dyDescent="0.25">
      <c r="A41" s="45" t="s">
        <v>53</v>
      </c>
      <c r="B41" s="46">
        <v>-75054.12937999994</v>
      </c>
      <c r="C41" s="47">
        <v>-113146.26561000021</v>
      </c>
      <c r="D41" s="47">
        <v>-21318.516729999901</v>
      </c>
      <c r="E41" s="48">
        <v>-119315.11655999963</v>
      </c>
      <c r="F41" s="49">
        <v>-65582.169907275602</v>
      </c>
      <c r="G41" s="49">
        <v>375757.90506999975</v>
      </c>
      <c r="H41" s="46">
        <f>G41-F41</f>
        <v>441340.07497727533</v>
      </c>
      <c r="I41" s="50">
        <f t="shared" si="1"/>
        <v>-6.7295741449432223</v>
      </c>
      <c r="J41" s="51">
        <f t="shared" si="2"/>
        <v>0.16709701804827803</v>
      </c>
      <c r="K41" s="52">
        <f t="shared" si="3"/>
        <v>-3.3164034095916284E-2</v>
      </c>
      <c r="L41" s="53" t="str">
        <f t="shared" si="4"/>
        <v>n/a</v>
      </c>
      <c r="M41" s="49">
        <v>0</v>
      </c>
      <c r="N41" s="46">
        <f>M41-G41</f>
        <v>-375757.90506999975</v>
      </c>
      <c r="O41" s="50">
        <f t="shared" si="6"/>
        <v>-1</v>
      </c>
      <c r="P41" s="54">
        <f t="shared" si="7"/>
        <v>-1</v>
      </c>
    </row>
    <row r="42" spans="1:16" s="55" customFormat="1" x14ac:dyDescent="0.25">
      <c r="A42" s="45" t="s">
        <v>54</v>
      </c>
      <c r="B42" s="46">
        <v>29946.517569999887</v>
      </c>
      <c r="C42" s="47">
        <v>34451.756109999929</v>
      </c>
      <c r="D42" s="47">
        <v>-87.332330000035469</v>
      </c>
      <c r="E42" s="48">
        <v>55746.592700000088</v>
      </c>
      <c r="F42" s="49">
        <v>-45174.414193323326</v>
      </c>
      <c r="G42" s="49">
        <v>-19500.182920000017</v>
      </c>
      <c r="H42" s="46">
        <f>G42-F42</f>
        <v>25674.231273323308</v>
      </c>
      <c r="I42" s="50">
        <f t="shared" si="1"/>
        <v>-0.56833567699297138</v>
      </c>
      <c r="J42" s="51">
        <f t="shared" si="2"/>
        <v>0.23014791221940878</v>
      </c>
      <c r="K42" s="52" t="str">
        <f t="shared" si="3"/>
        <v>n/a</v>
      </c>
      <c r="L42" s="53" t="str">
        <f t="shared" si="4"/>
        <v>n/a</v>
      </c>
      <c r="M42" s="49">
        <v>0</v>
      </c>
      <c r="N42" s="46">
        <f>M42-G42</f>
        <v>19500.182920000017</v>
      </c>
      <c r="O42" s="50">
        <f t="shared" si="6"/>
        <v>-1</v>
      </c>
      <c r="P42" s="54">
        <f t="shared" si="7"/>
        <v>-1</v>
      </c>
    </row>
    <row r="43" spans="1:16" s="55" customFormat="1" ht="15.75" thickBot="1" x14ac:dyDescent="0.3">
      <c r="A43" s="56" t="s">
        <v>55</v>
      </c>
      <c r="B43" s="57">
        <v>-45107.611810000046</v>
      </c>
      <c r="C43" s="58">
        <v>-78694.509500000262</v>
      </c>
      <c r="D43" s="58">
        <v>-21405.849059999935</v>
      </c>
      <c r="E43" s="59">
        <v>-63568.523859999543</v>
      </c>
      <c r="F43" s="60">
        <v>-110756.58410059894</v>
      </c>
      <c r="G43" s="60">
        <v>356257.72214999975</v>
      </c>
      <c r="H43" s="57">
        <f>G43-F43</f>
        <v>467014.30625059869</v>
      </c>
      <c r="I43" s="61">
        <f t="shared" si="1"/>
        <v>-4.2165827886711904</v>
      </c>
      <c r="J43" s="62">
        <f t="shared" si="2"/>
        <v>0.12115097118630991</v>
      </c>
      <c r="K43" s="63">
        <f t="shared" si="3"/>
        <v>0.25178553763134381</v>
      </c>
      <c r="L43" s="64" t="str">
        <f t="shared" si="4"/>
        <v>n/a</v>
      </c>
      <c r="M43" s="60">
        <v>0</v>
      </c>
      <c r="N43" s="57">
        <f>M43-G43</f>
        <v>-356257.72214999975</v>
      </c>
      <c r="O43" s="61">
        <f t="shared" si="6"/>
        <v>-1</v>
      </c>
      <c r="P43" s="65">
        <f t="shared" si="7"/>
        <v>-1</v>
      </c>
    </row>
    <row r="44" spans="1:16" ht="15.75" thickBot="1" x14ac:dyDescent="0.3">
      <c r="A44" s="55"/>
    </row>
    <row r="45" spans="1:16" s="55" customFormat="1" x14ac:dyDescent="0.25">
      <c r="A45" s="66" t="s">
        <v>56</v>
      </c>
      <c r="B45" s="67"/>
      <c r="C45" s="67"/>
      <c r="D45" s="67"/>
      <c r="E45" s="67"/>
      <c r="F45" s="67"/>
      <c r="G45" s="68"/>
      <c r="I45" s="69"/>
      <c r="O45" s="69"/>
    </row>
    <row r="46" spans="1:16" ht="7.15" customHeight="1" x14ac:dyDescent="0.25">
      <c r="A46" s="70"/>
      <c r="B46" s="71"/>
      <c r="C46" s="71"/>
      <c r="D46" s="71"/>
      <c r="E46" s="71"/>
      <c r="F46" s="71"/>
      <c r="G46" s="72"/>
    </row>
    <row r="47" spans="1:16" s="55" customFormat="1" x14ac:dyDescent="0.25">
      <c r="A47" s="45" t="s">
        <v>57</v>
      </c>
      <c r="B47" s="73"/>
      <c r="C47" s="73"/>
      <c r="D47" s="73"/>
      <c r="E47" s="73"/>
      <c r="F47" s="73"/>
      <c r="G47" s="74">
        <f>F41</f>
        <v>-65582.169907275602</v>
      </c>
      <c r="I47" s="69"/>
      <c r="O47" s="69"/>
    </row>
    <row r="48" spans="1:16" x14ac:dyDescent="0.25">
      <c r="A48" s="75" t="s">
        <v>66</v>
      </c>
      <c r="B48" s="76"/>
      <c r="C48" s="76"/>
      <c r="D48" s="76"/>
      <c r="E48" s="76"/>
      <c r="F48" s="76"/>
      <c r="G48" s="81">
        <f>65000</f>
        <v>65000</v>
      </c>
    </row>
    <row r="49" spans="1:15" s="55" customFormat="1" x14ac:dyDescent="0.25">
      <c r="A49" s="45" t="s">
        <v>58</v>
      </c>
      <c r="B49" s="73"/>
      <c r="C49" s="73"/>
      <c r="D49" s="73"/>
      <c r="E49" s="73"/>
      <c r="F49" s="73"/>
      <c r="G49" s="74">
        <f>G47+G48</f>
        <v>-582.16990727560187</v>
      </c>
      <c r="I49" s="69"/>
      <c r="O49" s="69"/>
    </row>
    <row r="50" spans="1:15" s="55" customFormat="1" x14ac:dyDescent="0.25">
      <c r="A50" s="45" t="s">
        <v>59</v>
      </c>
      <c r="B50" s="73"/>
      <c r="C50" s="73"/>
      <c r="D50" s="73"/>
      <c r="E50" s="73"/>
      <c r="F50" s="73"/>
      <c r="G50" s="74">
        <f>M41</f>
        <v>0</v>
      </c>
      <c r="I50" s="69"/>
      <c r="O50" s="69"/>
    </row>
    <row r="51" spans="1:15" s="55" customFormat="1" ht="15.75" thickBot="1" x14ac:dyDescent="0.3">
      <c r="A51" s="77" t="s">
        <v>60</v>
      </c>
      <c r="B51" s="78"/>
      <c r="C51" s="78"/>
      <c r="D51" s="78"/>
      <c r="E51" s="78"/>
      <c r="F51" s="78"/>
      <c r="G51" s="79" t="b">
        <f>G50&gt;=G49</f>
        <v>1</v>
      </c>
      <c r="I51" s="69"/>
      <c r="O51" s="69"/>
    </row>
  </sheetData>
  <mergeCells count="3">
    <mergeCell ref="A1:P1"/>
    <mergeCell ref="A2:P2"/>
    <mergeCell ref="K13:L13"/>
  </mergeCells>
  <dataValidations count="3">
    <dataValidation type="list" allowBlank="1" showInputMessage="1" sqref="B6:J12 C14:J14 M6:P12 B13:E13 M14:P14">
      <formula1>"..."</formula1>
    </dataValidation>
    <dataValidation type="list" allowBlank="1" showInputMessage="1" sqref="B5">
      <formula1>"..."</formula1>
    </dataValidation>
    <dataValidation type="list" allowBlank="1" showInputMessage="1" sqref="F5">
      <formula1>"..."</formula1>
    </dataValidation>
  </dataValidations>
  <pageMargins left="0.45" right="0.45" top="0.5" bottom="0.5" header="0.3" footer="0.3"/>
  <pageSetup scale="56" orientation="landscape"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 name="USER_FORMATTING" r:id="rId1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FY18 Budget Target Review</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Maya L Woodson Turman</dc:creator>
  <cp:lastModifiedBy>Jean Bednarz</cp:lastModifiedBy>
  <dcterms:created xsi:type="dcterms:W3CDTF">2017-03-21T21:03:17Z</dcterms:created>
  <dcterms:modified xsi:type="dcterms:W3CDTF">2017-03-24T18:13:27Z</dcterms:modified>
</cp:coreProperties>
</file>